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SS\E+E\Soportes\Ind8- STSS+SDE+SAG+SENPRENDE\Entrega 1\"/>
    </mc:Choice>
  </mc:AlternateContent>
  <xr:revisionPtr revIDLastSave="0" documentId="13_ncr:1_{4EFF7245-3F67-4493-97B3-550CD295DEB1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SAG" sheetId="1" r:id="rId1"/>
    <sheet name="STSS" sheetId="2" r:id="rId2"/>
    <sheet name="SDE" sheetId="3" r:id="rId3"/>
    <sheet name="Consolidado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4" l="1"/>
  <c r="K6" i="4"/>
  <c r="N12" i="1"/>
  <c r="K12" i="4" s="1"/>
  <c r="N11" i="1"/>
  <c r="K11" i="4" s="1"/>
  <c r="N10" i="1"/>
  <c r="K10" i="4" s="1"/>
  <c r="N9" i="1"/>
  <c r="K8" i="4" s="1"/>
  <c r="N8" i="1"/>
  <c r="K7" i="4" s="1"/>
  <c r="N7" i="1"/>
  <c r="M12" i="1"/>
  <c r="M11" i="1"/>
  <c r="M10" i="1"/>
  <c r="J10" i="4" s="1"/>
  <c r="M9" i="1"/>
  <c r="J8" i="4" s="1"/>
  <c r="M8" i="1"/>
  <c r="J7" i="4" s="1"/>
  <c r="M7" i="1"/>
  <c r="J6" i="4" s="1"/>
  <c r="N9" i="2"/>
  <c r="K22" i="4" s="1"/>
  <c r="K21" i="4" s="1"/>
  <c r="N8" i="2"/>
  <c r="K20" i="4" s="1"/>
  <c r="K19" i="4" s="1"/>
  <c r="N7" i="2"/>
  <c r="K18" i="4" s="1"/>
  <c r="K17" i="4" s="1"/>
  <c r="N5" i="2"/>
  <c r="K15" i="4" s="1"/>
  <c r="N4" i="2"/>
  <c r="K14" i="4" s="1"/>
  <c r="M9" i="2"/>
  <c r="J22" i="4" s="1"/>
  <c r="J21" i="4" s="1"/>
  <c r="M8" i="2"/>
  <c r="J20" i="4" s="1"/>
  <c r="J19" i="4" s="1"/>
  <c r="M7" i="2"/>
  <c r="J18" i="4" s="1"/>
  <c r="J17" i="4" s="1"/>
  <c r="M5" i="2"/>
  <c r="J15" i="4" s="1"/>
  <c r="M4" i="2"/>
  <c r="J14" i="4" s="1"/>
  <c r="M8" i="3"/>
  <c r="K25" i="4" s="1"/>
  <c r="M7" i="3"/>
  <c r="K24" i="4" s="1"/>
  <c r="L8" i="3"/>
  <c r="J25" i="4" s="1"/>
  <c r="L7" i="3"/>
  <c r="J24" i="4" s="1"/>
  <c r="J23" i="4" s="1"/>
  <c r="J59" i="4" s="1"/>
  <c r="J64" i="4"/>
  <c r="I64" i="4"/>
  <c r="H64" i="4"/>
  <c r="L9" i="3" l="1"/>
  <c r="K13" i="4"/>
  <c r="K60" i="4" s="1"/>
  <c r="K59" i="4"/>
  <c r="M13" i="1"/>
  <c r="J11" i="4"/>
  <c r="J5" i="4" s="1"/>
  <c r="J13" i="4"/>
  <c r="J60" i="4" s="1"/>
  <c r="K5" i="4"/>
  <c r="N13" i="1"/>
  <c r="N10" i="2"/>
  <c r="M10" i="2"/>
  <c r="M9" i="3"/>
  <c r="E45" i="4"/>
  <c r="G45" i="4"/>
  <c r="J58" i="4" l="1"/>
  <c r="J27" i="4"/>
  <c r="J29" i="4" s="1"/>
  <c r="K58" i="4"/>
  <c r="K27" i="4"/>
  <c r="K29" i="4" s="1"/>
  <c r="E46" i="4"/>
  <c r="F46" i="4"/>
  <c r="G46" i="4" l="1"/>
  <c r="G47" i="4" l="1"/>
  <c r="G44" i="4" s="1"/>
  <c r="F47" i="4"/>
  <c r="F45" i="4"/>
  <c r="E47" i="4"/>
  <c r="E44" i="4" l="1"/>
  <c r="F42" i="4" s="1"/>
  <c r="F44" i="4"/>
  <c r="G42" i="4" l="1"/>
  <c r="J66" i="4" s="1"/>
  <c r="I66" i="4"/>
  <c r="F22" i="4"/>
  <c r="G22" i="4" s="1"/>
  <c r="F25" i="4"/>
  <c r="G25" i="4" s="1"/>
  <c r="H25" i="4" s="1"/>
  <c r="I25" i="4" s="1"/>
  <c r="F24" i="4"/>
  <c r="F20" i="4"/>
  <c r="G20" i="4" s="1"/>
  <c r="H20" i="4" s="1"/>
  <c r="F18" i="4"/>
  <c r="G18" i="4" s="1"/>
  <c r="F15" i="4"/>
  <c r="G15" i="4" s="1"/>
  <c r="H15" i="4" s="1"/>
  <c r="I15" i="4" s="1"/>
  <c r="F14" i="4"/>
  <c r="G14" i="4" s="1"/>
  <c r="E5" i="4"/>
  <c r="F7" i="4"/>
  <c r="G7" i="4" s="1"/>
  <c r="H7" i="4" s="1"/>
  <c r="I7" i="4" s="1"/>
  <c r="F8" i="4"/>
  <c r="G8" i="4" s="1"/>
  <c r="H8" i="4" s="1"/>
  <c r="F10" i="4"/>
  <c r="G10" i="4" s="1"/>
  <c r="H10" i="4" s="1"/>
  <c r="I10" i="4" s="1"/>
  <c r="F11" i="4"/>
  <c r="G11" i="4" s="1"/>
  <c r="H11" i="4" s="1"/>
  <c r="I11" i="4" s="1"/>
  <c r="F12" i="4"/>
  <c r="G12" i="4" s="1"/>
  <c r="H12" i="4" s="1"/>
  <c r="I12" i="4" s="1"/>
  <c r="F6" i="4"/>
  <c r="E23" i="4"/>
  <c r="E38" i="4" s="1"/>
  <c r="E21" i="4"/>
  <c r="E19" i="4"/>
  <c r="E17" i="4"/>
  <c r="E13" i="4"/>
  <c r="K10" i="2"/>
  <c r="E60" i="4" s="1"/>
  <c r="G60" i="4" s="1"/>
  <c r="L10" i="2"/>
  <c r="J10" i="2"/>
  <c r="J9" i="3"/>
  <c r="E59" i="4" s="1"/>
  <c r="K9" i="3"/>
  <c r="I9" i="3"/>
  <c r="L13" i="1"/>
  <c r="K13" i="1"/>
  <c r="E58" i="4" s="1"/>
  <c r="G58" i="4" s="1"/>
  <c r="J13" i="1"/>
  <c r="H65" i="4" l="1"/>
  <c r="G59" i="4"/>
  <c r="E37" i="4"/>
  <c r="E27" i="4"/>
  <c r="E29" i="4" s="1"/>
  <c r="E36" i="4"/>
  <c r="F23" i="4"/>
  <c r="F38" i="4" s="1"/>
  <c r="F5" i="4"/>
  <c r="G24" i="4"/>
  <c r="F19" i="4"/>
  <c r="H18" i="4"/>
  <c r="I18" i="4" s="1"/>
  <c r="I17" i="4" s="1"/>
  <c r="G17" i="4"/>
  <c r="F13" i="4"/>
  <c r="F17" i="4"/>
  <c r="H19" i="4"/>
  <c r="I20" i="4"/>
  <c r="I19" i="4" s="1"/>
  <c r="H14" i="4"/>
  <c r="I14" i="4" s="1"/>
  <c r="I13" i="4" s="1"/>
  <c r="G13" i="4"/>
  <c r="G21" i="4"/>
  <c r="H22" i="4"/>
  <c r="F21" i="4"/>
  <c r="G6" i="4"/>
  <c r="G19" i="4"/>
  <c r="I8" i="4"/>
  <c r="G36" i="4" l="1"/>
  <c r="E35" i="4"/>
  <c r="J65" i="4"/>
  <c r="I65" i="4"/>
  <c r="F36" i="4"/>
  <c r="F37" i="4"/>
  <c r="F27" i="4"/>
  <c r="F29" i="4" s="1"/>
  <c r="H17" i="4"/>
  <c r="H13" i="4"/>
  <c r="H24" i="4"/>
  <c r="G23" i="4"/>
  <c r="G38" i="4" s="1"/>
  <c r="H6" i="4"/>
  <c r="G5" i="4"/>
  <c r="I22" i="4"/>
  <c r="I21" i="4" s="1"/>
  <c r="I36" i="4" s="1"/>
  <c r="H21" i="4"/>
  <c r="H36" i="4" l="1"/>
  <c r="J67" i="4"/>
  <c r="I67" i="4"/>
  <c r="G37" i="4"/>
  <c r="G35" i="4" s="1"/>
  <c r="G27" i="4"/>
  <c r="G29" i="4" s="1"/>
  <c r="F35" i="4"/>
  <c r="I24" i="4"/>
  <c r="I23" i="4" s="1"/>
  <c r="I38" i="4" s="1"/>
  <c r="H23" i="4"/>
  <c r="H38" i="4" s="1"/>
  <c r="I6" i="4"/>
  <c r="I5" i="4" s="1"/>
  <c r="H5" i="4"/>
  <c r="H37" i="4" l="1"/>
  <c r="H35" i="4" s="1"/>
  <c r="H27" i="4"/>
  <c r="H29" i="4" s="1"/>
  <c r="I37" i="4"/>
  <c r="I35" i="4" s="1"/>
  <c r="I27" i="4"/>
  <c r="I29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STSS001</author>
  </authors>
  <commentList>
    <comment ref="J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STSS001:</t>
        </r>
        <r>
          <rPr>
            <sz val="9"/>
            <color indexed="81"/>
            <rFont val="Tahoma"/>
            <family val="2"/>
          </rPr>
          <t xml:space="preserve">
Incluye act obra: 
002, 004, 005 con L. L. 14,692,287 
más 001 que es Dirección y Coordinación + Act. Obra 003 1,884,798. para un total de 16,577.085</t>
        </r>
      </text>
    </comment>
    <comment ref="J5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STSS001:</t>
        </r>
        <r>
          <rPr>
            <sz val="9"/>
            <color indexed="81"/>
            <rFont val="Tahoma"/>
            <family val="2"/>
          </rPr>
          <t xml:space="preserve">
Incluye act obra 002, 003, 004 suman 63,848,331 + Dirección y Coordinación 6,294,227 en programa 18 suman 70,142,558</t>
        </r>
      </text>
    </comment>
    <comment ref="J7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STSS001:</t>
        </r>
        <r>
          <rPr>
            <sz val="9"/>
            <color indexed="81"/>
            <rFont val="Tahoma"/>
            <family val="2"/>
          </rPr>
          <t xml:space="preserve">
Incluye Act obra 002, 003, 004 y Dirección y coordinación</t>
        </r>
      </text>
    </comment>
    <comment ref="J8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STSS001:</t>
        </r>
        <r>
          <rPr>
            <sz val="9"/>
            <color indexed="81"/>
            <rFont val="Tahoma"/>
            <family val="2"/>
          </rPr>
          <t xml:space="preserve">
incluye act. Obra 002, 003, 004, 005, y Dirección y coordinación</t>
        </r>
      </text>
    </comment>
    <comment ref="J9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STSS001:</t>
        </r>
        <r>
          <rPr>
            <sz val="9"/>
            <color indexed="81"/>
            <rFont val="Tahoma"/>
            <family val="2"/>
          </rPr>
          <t xml:space="preserve">
Incluye actividad obra 12-005 que corresponde a programa 12 Supervisión y control de condiciones laborales</t>
        </r>
      </text>
    </comment>
    <comment ref="J10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STSS001:</t>
        </r>
        <r>
          <rPr>
            <sz val="9"/>
            <color indexed="81"/>
            <rFont val="Tahoma"/>
            <family val="2"/>
          </rPr>
          <t xml:space="preserve">
incluye prog 16, 18, 11, 15 y el  prog. 12-005 Negociación, fijación y resolución de salarios de  la DGS del reporte Ejecución del presupuesto por objetos a nivel actividades obras 2018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Informatica</author>
    <author>STSS001</author>
  </authors>
  <commentList>
    <comment ref="K23" authorId="0" shapeId="0" xr:uid="{642E4CBA-4F27-4A3F-AD9F-01584CF3B6BA}">
      <text>
        <r>
          <rPr>
            <b/>
            <sz val="9"/>
            <color indexed="81"/>
            <rFont val="Tahoma"/>
            <charset val="1"/>
          </rPr>
          <t>Informatica:</t>
        </r>
        <r>
          <rPr>
            <sz val="9"/>
            <color indexed="81"/>
            <rFont val="Tahoma"/>
            <charset val="1"/>
          </rPr>
          <t xml:space="preserve">
datos de SENPRENDE (debe crearse nuevo grupo en lugar de esta casilla)</t>
        </r>
      </text>
    </comment>
    <comment ref="E36" authorId="1" shapeId="0" xr:uid="{00000000-0006-0000-0300-000001000000}">
      <text>
        <r>
          <rPr>
            <b/>
            <sz val="9"/>
            <color indexed="10"/>
            <rFont val="Tahoma"/>
            <family val="2"/>
          </rPr>
          <t>STSS001:
Es el Devengado</t>
        </r>
      </text>
    </comment>
    <comment ref="F44" authorId="1" shapeId="0" xr:uid="{00000000-0006-0000-0300-000002000000}">
      <text>
        <r>
          <rPr>
            <b/>
            <sz val="9"/>
            <color indexed="10"/>
            <rFont val="Tahoma"/>
            <family val="2"/>
          </rPr>
          <t>STSS001:
ejecución 2019</t>
        </r>
      </text>
    </comment>
    <comment ref="G44" authorId="1" shapeId="0" xr:uid="{00000000-0006-0000-0300-000003000000}">
      <text>
        <r>
          <rPr>
            <b/>
            <sz val="9"/>
            <color indexed="10"/>
            <rFont val="Tahoma"/>
            <family val="2"/>
          </rPr>
          <t>STSS001:
ejecución 2020</t>
        </r>
      </text>
    </comment>
    <comment ref="F45" authorId="1" shapeId="0" xr:uid="{00000000-0006-0000-0300-000004000000}">
      <text>
        <r>
          <rPr>
            <b/>
            <sz val="14"/>
            <color indexed="81"/>
            <rFont val="Tahoma"/>
            <family val="2"/>
          </rPr>
          <t>STSS001:</t>
        </r>
        <r>
          <rPr>
            <sz val="14"/>
            <color indexed="81"/>
            <rFont val="Tahoma"/>
            <family val="2"/>
          </rPr>
          <t xml:space="preserve">
ESPERANDO DATOS REALES.</t>
        </r>
      </text>
    </comment>
  </commentList>
</comments>
</file>

<file path=xl/sharedStrings.xml><?xml version="1.0" encoding="utf-8"?>
<sst xmlns="http://schemas.openxmlformats.org/spreadsheetml/2006/main" count="177" uniqueCount="114">
  <si>
    <t>Fuente</t>
  </si>
  <si>
    <t>Presupuesto vigente</t>
  </si>
  <si>
    <t>Devengado</t>
  </si>
  <si>
    <t>Pagado</t>
  </si>
  <si>
    <t>Programa Presupuestario</t>
  </si>
  <si>
    <t>Actividad/Obra</t>
  </si>
  <si>
    <t>Proyecto</t>
  </si>
  <si>
    <t>Otras Fuentes</t>
  </si>
  <si>
    <t xml:space="preserve">Programa oportunidades y empleo </t>
  </si>
  <si>
    <t>Alineamiento de los entes formativos y el mercado de trabajo</t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</si>
  <si>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Habilitación Laboral</t>
    </r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</si>
  <si>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Oportunidades y empleo.</t>
    </r>
  </si>
  <si>
    <t>Mejorando la gobernanza en el mercado de trabajo.</t>
  </si>
  <si>
    <t>Salarios y productividad laboral</t>
  </si>
  <si>
    <t>Programa de regulación de las condiciones laborales.</t>
  </si>
  <si>
    <t>5.- Promoción de Previsión Social con equidad y cultura del ahorro.</t>
  </si>
  <si>
    <t>Programas PEI STSS</t>
  </si>
  <si>
    <t>N° Actividad/Obra</t>
  </si>
  <si>
    <t>Total</t>
  </si>
  <si>
    <t xml:space="preserve">ACT/OBRA: 04 </t>
  </si>
  <si>
    <t>ACT/OBRA: 02</t>
  </si>
  <si>
    <t>Programa de Fortalecimiento de 16 centros de desarrollo empresarial (CDE-MiPYME) y 50 centros de atención de apoyo para la micro, pequeña y mediana empresa.</t>
  </si>
  <si>
    <t>PG 15: Desarrollo Agroalimentario</t>
  </si>
  <si>
    <t>ACT/OBRA 01</t>
  </si>
  <si>
    <t>ACT/OBRA 02</t>
  </si>
  <si>
    <t>PG 22: Competitividad Rural</t>
  </si>
  <si>
    <t>Programa Estratégico PEI 2018-2022</t>
  </si>
  <si>
    <t>Encadenamiento productivo para acceso a mercados por medio de cadenas productivas fortalecidas</t>
  </si>
  <si>
    <t>PG: 16 Servicio de Educación Agricola, Capacitación y Desarrollo Agroempresarial</t>
  </si>
  <si>
    <t>PY 3: Programa de Desarrollo Rural Sostenible para la Región Sur (EMPRENDESUR)</t>
  </si>
  <si>
    <t xml:space="preserve">Enfoque de Cadenas Agroalimentarias </t>
  </si>
  <si>
    <t xml:space="preserve">Agronegocios </t>
  </si>
  <si>
    <t>Educación, Capacitación y Comunicación para la Competitividad Agroempresarial</t>
  </si>
  <si>
    <t>Acceso a Mercados y Desarrollo de Encadenamientos EMPRENDESUR</t>
  </si>
  <si>
    <t xml:space="preserve">Desarrollo y Fortalecimiento de las Organizaciones Rurales </t>
  </si>
  <si>
    <t xml:space="preserve">Desarrollo Productivo y de Negocios </t>
  </si>
  <si>
    <t>PY 5: Proyecto de Competitividad y Desarrollo Sostenible del Corredor Froterizo Sur Occidental Pro-Lenca</t>
  </si>
  <si>
    <t>Secretaria de Agricultura y Ganadería</t>
  </si>
  <si>
    <t>Tesoro Nacional</t>
  </si>
  <si>
    <t>Donaciones Externas</t>
  </si>
  <si>
    <t>Programa Estratégico PEI 2019-2023</t>
  </si>
  <si>
    <t>Secretaria de Trabajo y Seguridad Social</t>
  </si>
  <si>
    <t>Programa PEI según Ficha Indicador</t>
  </si>
  <si>
    <t>Oportunidades y empleo a través del Programas Presidenciales (Chamba Vivís Mejor).</t>
  </si>
  <si>
    <t>Acercando la formación y el mercado de trabajo.</t>
  </si>
  <si>
    <t>Programa de Regulación de las Condiciones Laborales.</t>
  </si>
  <si>
    <t>Salarios y Productividad Laboral.</t>
  </si>
  <si>
    <t>PG: 16 Gestión de los Centros de Empleo</t>
  </si>
  <si>
    <t>PG: 18 Generación de Oportunidades de Empleo "Con Chamba Vivis Mejor"</t>
  </si>
  <si>
    <t xml:space="preserve">PG: 11 Regulación de las Relaciones Laborales </t>
  </si>
  <si>
    <t xml:space="preserve">PG 15 Gestión de Políticas de Empleo, Inclusión, Migración y Formación Profesional </t>
  </si>
  <si>
    <t xml:space="preserve">PG: 12 Supervisión y Control de Condiciones Laborales </t>
  </si>
  <si>
    <t>Intermediación Laboral y Orientación Ocupacional
Gestión de Programas de Empleo y Empleabilidad
Apoyo a Ciudad Mujer</t>
  </si>
  <si>
    <t xml:space="preserve">Gestión de Oportunidades a Través de Cogestores
Control de Baneficiarios y Empresas Participantes 
Gestión de Pagos de Incentrivos, Beneficios Económicos y Estipendios </t>
  </si>
  <si>
    <t xml:space="preserve">Resolución Alterna de Conflictos Laborales 
Gestión de las Organización Sociales 
Registro de Contratos Colectivos de Trabajo </t>
  </si>
  <si>
    <t xml:space="preserve">Administración de Políticas de Empleo/Inclusión Laboral 
Regulación de la Migración Laboral  
Regulación de Empleadores y Promotores de Empleos Privados 
Investiación de Mercado Laboral </t>
  </si>
  <si>
    <t xml:space="preserve">Negociación, Fijación y Resolución de Salarios </t>
  </si>
  <si>
    <t>ACT/OBRA 05</t>
  </si>
  <si>
    <t>Varias</t>
  </si>
  <si>
    <t xml:space="preserve">Secretaria de Trabajo y Seguridad Social </t>
  </si>
  <si>
    <t>Liquidación del Presupuesto 2018</t>
  </si>
  <si>
    <t>PG 13: Fomento a la MIPYME y el Sector Social de la Economía (SSE)</t>
  </si>
  <si>
    <t>Fomento a la Micro, Pequeña y Mediana Empresa (MIPYME)</t>
  </si>
  <si>
    <t>Coordinación de los Centros de Desarrollo Empresarial (CDEMIPYME)</t>
  </si>
  <si>
    <t>Secretaria de Desarrollo Económico</t>
  </si>
  <si>
    <t>Liquidacion del Presupuesto 2018</t>
  </si>
  <si>
    <t>Desarrollo Productivo y de Negocios</t>
  </si>
  <si>
    <t>Linea de Base 2018</t>
  </si>
  <si>
    <t>Secretaria</t>
  </si>
  <si>
    <t>Programa Estratégico/Actividad-Obra Presupuesto</t>
  </si>
  <si>
    <t>Metas</t>
  </si>
  <si>
    <t>Programa oportunidades y empleo</t>
  </si>
  <si>
    <t>Crédito Externo</t>
  </si>
  <si>
    <t>Total Euros</t>
  </si>
  <si>
    <t>STSS</t>
  </si>
  <si>
    <t>SAG</t>
  </si>
  <si>
    <t>CDE-MIPYMES</t>
  </si>
  <si>
    <t>originales</t>
  </si>
  <si>
    <t>reconstruidos</t>
  </si>
  <si>
    <t>Encontrado en: Pág. 4</t>
  </si>
  <si>
    <t>Encontrado en: Pág. 8</t>
  </si>
  <si>
    <t>Encontrado en: Pág. 7</t>
  </si>
  <si>
    <t>Encontrado en: Pág. 11</t>
  </si>
  <si>
    <r>
      <t xml:space="preserve">PG: 18 GENERACION DE OPORTUNIDADES DE EMPLEO "CON CHAMBA VIVIS MEJOR" </t>
    </r>
    <r>
      <rPr>
        <b/>
        <sz val="11"/>
        <color theme="1"/>
        <rFont val="Calibri"/>
        <family val="2"/>
        <scheme val="minor"/>
      </rPr>
      <t>70,142,558.00</t>
    </r>
    <r>
      <rPr>
        <sz val="11"/>
        <color theme="1"/>
        <rFont val="Calibri"/>
        <family val="2"/>
        <scheme val="minor"/>
      </rPr>
      <t xml:space="preserve"> 70,142,558.00 70,094,552.54 70,094,552.54 70,094,552.54 68,040,468.14 0.00 22.46</t>
    </r>
  </si>
  <si>
    <r>
      <t xml:space="preserve">PG: 11 REGULACION DE LAS RELACIONES LABORALES 8,736,225.00 </t>
    </r>
    <r>
      <rPr>
        <b/>
        <sz val="11"/>
        <color theme="1"/>
        <rFont val="Calibri"/>
        <family val="2"/>
        <scheme val="minor"/>
      </rPr>
      <t>7,749,493.00</t>
    </r>
    <r>
      <rPr>
        <sz val="11"/>
        <color theme="1"/>
        <rFont val="Calibri"/>
        <family val="2"/>
        <scheme val="minor"/>
      </rPr>
      <t xml:space="preserve"> 7,749,489.83 7,749,489.83 7,749,489.83 7,611,449.23 0.00 3.17</t>
    </r>
  </si>
  <si>
    <r>
      <t xml:space="preserve">ACT/OBRA: 005 NEGOCIACION,FIJACION Y RESOLUCION DE SALARIOS 3,086,619.00 </t>
    </r>
    <r>
      <rPr>
        <b/>
        <sz val="11"/>
        <color theme="1"/>
        <rFont val="Calibri"/>
        <family val="2"/>
        <scheme val="minor"/>
      </rPr>
      <t>2,585,358.00</t>
    </r>
    <r>
      <rPr>
        <sz val="11"/>
        <color theme="1"/>
        <rFont val="Calibri"/>
        <family val="2"/>
        <scheme val="minor"/>
      </rPr>
      <t xml:space="preserve">
2,598,178.00
2,027,207.00
3,413,303.00
2,903,149.00
2,585,356.23</t>
    </r>
  </si>
  <si>
    <r>
      <t xml:space="preserve">pág.15 ACT/OBRA 001- ENFOQUE DE CADENAS AGROALIMENTARIAS  1,371,691.00  </t>
    </r>
    <r>
      <rPr>
        <b/>
        <sz val="11"/>
        <color theme="1"/>
        <rFont val="Calibri"/>
        <family val="2"/>
        <scheme val="minor"/>
      </rPr>
      <t xml:space="preserve">1,227,814.00  </t>
    </r>
    <r>
      <rPr>
        <sz val="11"/>
        <color theme="1"/>
        <rFont val="Calibri"/>
        <family val="2"/>
        <scheme val="minor"/>
      </rPr>
      <t>1,227,806.29</t>
    </r>
  </si>
  <si>
    <t>PÁG. 15 ACT/OBRA 002- AGRONEGOCIOS - 27210= TASAS</t>
  </si>
  <si>
    <t xml:space="preserve">PÁG. 16 </t>
  </si>
  <si>
    <t>pág.20</t>
  </si>
  <si>
    <t>pág.18</t>
  </si>
  <si>
    <t>Encontrado en: Pág. 10</t>
  </si>
  <si>
    <r>
      <t>PG: 16 GESTION DE LOS CENTROS DE EMPLEO 20,022,878.00</t>
    </r>
    <r>
      <rPr>
        <b/>
        <sz val="11"/>
        <color theme="1"/>
        <rFont val="Calibri"/>
        <family val="2"/>
        <scheme val="minor"/>
      </rPr>
      <t xml:space="preserve"> 16,577,085.00</t>
    </r>
    <r>
      <rPr>
        <sz val="11"/>
        <color theme="1"/>
        <rFont val="Calibri"/>
        <family val="2"/>
        <scheme val="minor"/>
      </rPr>
      <t xml:space="preserve"> 16,577,071.56 16,577,071.56 16,577,071.5</t>
    </r>
  </si>
  <si>
    <r>
      <t xml:space="preserve">Encontrado en: Pág. 6  ACT/OBRA:   002   FOMENTO A LA MICRO, PEQUEÑA Y MEDIANA EMPRESA (MIPYME)    4,301,140.00      3,916,854.00   </t>
    </r>
    <r>
      <rPr>
        <b/>
        <sz val="11"/>
        <color rgb="FFFF0000"/>
        <rFont val="Calibri"/>
        <family val="2"/>
        <scheme val="minor"/>
      </rPr>
      <t>3,916,852.71</t>
    </r>
    <r>
      <rPr>
        <sz val="11"/>
        <color theme="1"/>
        <rFont val="Calibri"/>
        <family val="2"/>
        <scheme val="minor"/>
      </rPr>
      <t xml:space="preserve">      3,916,852.71      3,916,852.71</t>
    </r>
  </si>
  <si>
    <r>
      <t xml:space="preserve">Encontrado en: Pág. 7   ACT/OBRA:   004      COORDINACION DE LOS CENTROS DE DESARROLLO EMPRESARIAL (CDEMIPYME)      2,738,956.00      </t>
    </r>
    <r>
      <rPr>
        <b/>
        <sz val="11"/>
        <color theme="1"/>
        <rFont val="Calibri"/>
        <family val="2"/>
        <scheme val="minor"/>
      </rPr>
      <t>2,262,643.00</t>
    </r>
    <r>
      <rPr>
        <sz val="11"/>
        <color theme="1"/>
        <rFont val="Calibri"/>
        <family val="2"/>
        <scheme val="minor"/>
      </rPr>
      <t xml:space="preserve">      2,262,642.76      2,262,642.76      2,262,642.76      2,223,522.76</t>
    </r>
  </si>
  <si>
    <t>PG: 15 GESTION DE POLITICAS DE EMPLEO ,INCLUSION,MIGRACION Y FORMACION PROFESIONAL
26,706,302.00
4,414,017.00
26,706,293.55
4,414,010.47
8.45
6.53
30,250,926.00
4,519,433.00</t>
  </si>
  <si>
    <t>2018 empleo</t>
  </si>
  <si>
    <t>2018 total</t>
  </si>
  <si>
    <t>2019 total</t>
  </si>
  <si>
    <t>2020 total</t>
  </si>
  <si>
    <t>2019 empleo</t>
  </si>
  <si>
    <t>2020 empleo</t>
  </si>
  <si>
    <t>SDE (CDE-MIPYMES)</t>
  </si>
  <si>
    <t>% empleo</t>
  </si>
  <si>
    <t>Número de institución</t>
  </si>
  <si>
    <t>TOTALES</t>
  </si>
  <si>
    <t>META</t>
  </si>
  <si>
    <t>CUMPLIMIENTO</t>
  </si>
  <si>
    <t>ESTIMACIONES</t>
  </si>
  <si>
    <t>PRESUPUESTO GLOBAL DE LAS  INSTITUCIONES</t>
  </si>
  <si>
    <t>PRESUPUESTO EJECUTADO EN TEMAS DE EMPLEO (ESTIMACIONES)</t>
  </si>
  <si>
    <t>LÍNEA BASE</t>
  </si>
  <si>
    <t>PDABR - Asistencia Técnica y Comercializacion</t>
  </si>
  <si>
    <t>Secretaria de Desarrollo Económico - SENPRENDE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</si>
</sst>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0.00000%"/>
  </numFmts>
  <fonts count="2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Times New Roman"/>
      <family val="1"/>
    </font>
    <font>
      <sz val="7"/>
      <color theme="1"/>
      <name val="Times New Roman"/>
      <family val="1"/>
    </font>
    <font>
      <sz val="11"/>
      <color rgb="FF212121"/>
      <name val="Segoe U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color rgb="FF212121"/>
      <name val="Calibri"/>
      <family val="2"/>
    </font>
    <font>
      <b/>
      <sz val="12"/>
      <color theme="0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b/>
      <sz val="9"/>
      <color indexed="10"/>
      <name val="Tahoma"/>
      <family val="2"/>
    </font>
    <font>
      <b/>
      <sz val="20"/>
      <color rgb="FFFFC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  <font>
      <b/>
      <sz val="14"/>
      <color indexed="81"/>
      <name val="Tahoma"/>
      <family val="2"/>
    </font>
    <font>
      <sz val="14"/>
      <color indexed="81"/>
      <name val="Tahoma"/>
      <family val="2"/>
    </font>
    <font>
      <b/>
      <sz val="16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3">
    <xf numFmtId="0" fontId="0" fillId="0" borderId="0" xfId="0"/>
    <xf numFmtId="0" fontId="4" fillId="0" borderId="0" xfId="0" applyFont="1" applyAlignment="1">
      <alignment horizontal="left" vertical="center"/>
    </xf>
    <xf numFmtId="0" fontId="4" fillId="2" borderId="0" xfId="0" applyFont="1" applyFill="1" applyAlignment="1">
      <alignment horizontal="justify" vertical="center"/>
    </xf>
    <xf numFmtId="0" fontId="6" fillId="2" borderId="0" xfId="0" applyFont="1" applyFill="1" applyAlignment="1">
      <alignment vertical="center" wrapText="1"/>
    </xf>
    <xf numFmtId="0" fontId="4" fillId="0" borderId="0" xfId="0" applyFont="1" applyFill="1" applyAlignment="1">
      <alignment horizontal="justify" vertical="center"/>
    </xf>
    <xf numFmtId="0" fontId="6" fillId="0" borderId="0" xfId="0" applyFont="1" applyFill="1" applyAlignment="1">
      <alignment vertical="center" wrapText="1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/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wrapText="1"/>
    </xf>
    <xf numFmtId="0" fontId="3" fillId="3" borderId="1" xfId="0" applyFont="1" applyFill="1" applyBorder="1"/>
    <xf numFmtId="3" fontId="0" fillId="0" borderId="1" xfId="0" applyNumberFormat="1" applyBorder="1"/>
    <xf numFmtId="3" fontId="1" fillId="3" borderId="1" xfId="0" applyNumberFormat="1" applyFont="1" applyFill="1" applyBorder="1"/>
    <xf numFmtId="3" fontId="0" fillId="0" borderId="0" xfId="0" applyNumberFormat="1"/>
    <xf numFmtId="0" fontId="2" fillId="0" borderId="1" xfId="0" applyFont="1" applyBorder="1"/>
    <xf numFmtId="0" fontId="9" fillId="0" borderId="1" xfId="0" applyFont="1" applyFill="1" applyBorder="1" applyAlignment="1">
      <alignment horizontal="justify" vertical="center"/>
    </xf>
    <xf numFmtId="0" fontId="10" fillId="0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justify" vertical="center"/>
    </xf>
    <xf numFmtId="0" fontId="10" fillId="0" borderId="1" xfId="0" applyFon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3" fontId="0" fillId="0" borderId="1" xfId="0" applyNumberFormat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horizontal="justify" vertical="center"/>
    </xf>
    <xf numFmtId="0" fontId="12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/>
    </xf>
    <xf numFmtId="3" fontId="1" fillId="3" borderId="1" xfId="0" applyNumberFormat="1" applyFont="1" applyFill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wrapText="1" indent="3"/>
    </xf>
    <xf numFmtId="3" fontId="2" fillId="0" borderId="1" xfId="0" applyNumberFormat="1" applyFont="1" applyBorder="1"/>
    <xf numFmtId="0" fontId="2" fillId="4" borderId="1" xfId="0" applyFont="1" applyFill="1" applyBorder="1" applyAlignment="1">
      <alignment horizontal="left" wrapText="1"/>
    </xf>
    <xf numFmtId="3" fontId="2" fillId="4" borderId="1" xfId="0" applyNumberFormat="1" applyFont="1" applyFill="1" applyBorder="1" applyAlignment="1">
      <alignment vertical="center"/>
    </xf>
    <xf numFmtId="0" fontId="0" fillId="4" borderId="1" xfId="0" applyFill="1" applyBorder="1" applyAlignment="1">
      <alignment horizontal="left" indent="3"/>
    </xf>
    <xf numFmtId="0" fontId="0" fillId="4" borderId="1" xfId="0" applyFill="1" applyBorder="1" applyAlignment="1">
      <alignment horizontal="center"/>
    </xf>
    <xf numFmtId="3" fontId="0" fillId="4" borderId="1" xfId="0" applyNumberFormat="1" applyFill="1" applyBorder="1" applyAlignment="1">
      <alignment vertical="center"/>
    </xf>
    <xf numFmtId="0" fontId="0" fillId="4" borderId="1" xfId="0" applyFill="1" applyBorder="1" applyAlignment="1">
      <alignment horizontal="left" wrapText="1" indent="3"/>
    </xf>
    <xf numFmtId="0" fontId="0" fillId="4" borderId="1" xfId="0" applyFill="1" applyBorder="1" applyAlignment="1">
      <alignment horizontal="center" wrapText="1"/>
    </xf>
    <xf numFmtId="3" fontId="2" fillId="5" borderId="1" xfId="0" applyNumberFormat="1" applyFont="1" applyFill="1" applyBorder="1" applyAlignment="1">
      <alignment vertical="center"/>
    </xf>
    <xf numFmtId="3" fontId="0" fillId="5" borderId="1" xfId="0" applyNumberFormat="1" applyFill="1" applyBorder="1" applyAlignment="1">
      <alignment vertical="center"/>
    </xf>
    <xf numFmtId="0" fontId="0" fillId="5" borderId="1" xfId="0" applyFill="1" applyBorder="1" applyAlignment="1">
      <alignment horizontal="left" wrapText="1" indent="3"/>
    </xf>
    <xf numFmtId="0" fontId="2" fillId="6" borderId="1" xfId="0" applyFont="1" applyFill="1" applyBorder="1"/>
    <xf numFmtId="3" fontId="2" fillId="6" borderId="1" xfId="0" applyNumberFormat="1" applyFont="1" applyFill="1" applyBorder="1" applyAlignment="1">
      <alignment vertical="center"/>
    </xf>
    <xf numFmtId="0" fontId="0" fillId="6" borderId="1" xfId="0" applyFill="1" applyBorder="1" applyAlignment="1">
      <alignment horizontal="left" vertical="center" wrapText="1" indent="3"/>
    </xf>
    <xf numFmtId="0" fontId="0" fillId="6" borderId="1" xfId="0" applyFill="1" applyBorder="1" applyAlignment="1">
      <alignment horizontal="center" vertical="center" wrapText="1"/>
    </xf>
    <xf numFmtId="3" fontId="0" fillId="6" borderId="1" xfId="0" applyNumberFormat="1" applyFill="1" applyBorder="1" applyAlignment="1">
      <alignment vertical="center"/>
    </xf>
    <xf numFmtId="0" fontId="8" fillId="6" borderId="1" xfId="0" applyFont="1" applyFill="1" applyBorder="1" applyAlignment="1">
      <alignment horizontal="justify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/>
    <xf numFmtId="0" fontId="0" fillId="6" borderId="1" xfId="0" applyFill="1" applyBorder="1" applyAlignment="1">
      <alignment horizontal="left" wrapText="1" indent="3"/>
    </xf>
    <xf numFmtId="0" fontId="2" fillId="5" borderId="1" xfId="0" applyFont="1" applyFill="1" applyBorder="1" applyAlignment="1">
      <alignment vertical="center" wrapText="1"/>
    </xf>
    <xf numFmtId="0" fontId="0" fillId="5" borderId="1" xfId="0" applyFill="1" applyBorder="1"/>
    <xf numFmtId="0" fontId="0" fillId="5" borderId="1" xfId="0" applyFill="1" applyBorder="1" applyAlignment="1">
      <alignment horizontal="center" vertical="center"/>
    </xf>
    <xf numFmtId="3" fontId="2" fillId="0" borderId="0" xfId="0" applyNumberFormat="1" applyFont="1"/>
    <xf numFmtId="0" fontId="2" fillId="0" borderId="0" xfId="0" applyFont="1"/>
    <xf numFmtId="4" fontId="0" fillId="0" borderId="0" xfId="0" applyNumberFormat="1"/>
    <xf numFmtId="164" fontId="0" fillId="0" borderId="0" xfId="1" applyFont="1"/>
    <xf numFmtId="164" fontId="0" fillId="0" borderId="0" xfId="0" applyNumberFormat="1"/>
    <xf numFmtId="3" fontId="15" fillId="7" borderId="1" xfId="0" applyNumberFormat="1" applyFont="1" applyFill="1" applyBorder="1"/>
    <xf numFmtId="3" fontId="15" fillId="7" borderId="0" xfId="0" applyNumberFormat="1" applyFont="1" applyFill="1"/>
    <xf numFmtId="3" fontId="0" fillId="5" borderId="1" xfId="0" applyNumberFormat="1" applyFill="1" applyBorder="1"/>
    <xf numFmtId="3" fontId="0" fillId="8" borderId="1" xfId="0" applyNumberFormat="1" applyFill="1" applyBorder="1" applyAlignment="1">
      <alignment vertical="center"/>
    </xf>
    <xf numFmtId="0" fontId="0" fillId="0" borderId="0" xfId="0" applyAlignment="1"/>
    <xf numFmtId="3" fontId="0" fillId="8" borderId="1" xfId="0" applyNumberFormat="1" applyFill="1" applyBorder="1"/>
    <xf numFmtId="3" fontId="0" fillId="0" borderId="1" xfId="0" applyNumberFormat="1" applyFill="1" applyBorder="1"/>
    <xf numFmtId="3" fontId="0" fillId="0" borderId="1" xfId="0" applyNumberFormat="1" applyFill="1" applyBorder="1" applyAlignment="1">
      <alignment vertical="center"/>
    </xf>
    <xf numFmtId="4" fontId="0" fillId="9" borderId="0" xfId="0" applyNumberFormat="1" applyFill="1"/>
    <xf numFmtId="0" fontId="0" fillId="0" borderId="3" xfId="0" applyBorder="1"/>
    <xf numFmtId="3" fontId="0" fillId="10" borderId="1" xfId="0" applyNumberFormat="1" applyFill="1" applyBorder="1"/>
    <xf numFmtId="164" fontId="0" fillId="10" borderId="1" xfId="1" applyFont="1" applyFill="1" applyBorder="1"/>
    <xf numFmtId="165" fontId="0" fillId="0" borderId="1" xfId="2" applyNumberFormat="1" applyFont="1" applyBorder="1"/>
    <xf numFmtId="164" fontId="0" fillId="0" borderId="1" xfId="1" applyFont="1" applyBorder="1"/>
    <xf numFmtId="4" fontId="0" fillId="10" borderId="1" xfId="0" applyNumberFormat="1" applyFill="1" applyBorder="1"/>
    <xf numFmtId="0" fontId="0" fillId="0" borderId="9" xfId="0" applyBorder="1" applyAlignment="1">
      <alignment horizontal="right"/>
    </xf>
    <xf numFmtId="164" fontId="0" fillId="0" borderId="10" xfId="1" applyFont="1" applyBorder="1"/>
    <xf numFmtId="0" fontId="0" fillId="0" borderId="6" xfId="0" applyBorder="1" applyAlignment="1">
      <alignment horizontal="right"/>
    </xf>
    <xf numFmtId="3" fontId="0" fillId="10" borderId="7" xfId="0" applyNumberFormat="1" applyFill="1" applyBorder="1"/>
    <xf numFmtId="4" fontId="0" fillId="10" borderId="7" xfId="0" applyNumberFormat="1" applyFill="1" applyBorder="1"/>
    <xf numFmtId="165" fontId="0" fillId="0" borderId="7" xfId="2" applyNumberFormat="1" applyFont="1" applyBorder="1"/>
    <xf numFmtId="164" fontId="0" fillId="0" borderId="7" xfId="1" applyFont="1" applyBorder="1"/>
    <xf numFmtId="164" fontId="0" fillId="0" borderId="8" xfId="1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9" fontId="0" fillId="0" borderId="1" xfId="2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64" fontId="0" fillId="8" borderId="1" xfId="1" applyFont="1" applyFill="1" applyBorder="1" applyAlignment="1">
      <alignment vertical="center"/>
    </xf>
    <xf numFmtId="164" fontId="1" fillId="3" borderId="1" xfId="1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3" fontId="0" fillId="0" borderId="0" xfId="0" applyNumberFormat="1" applyBorder="1" applyAlignment="1">
      <alignment vertical="center"/>
    </xf>
    <xf numFmtId="3" fontId="1" fillId="3" borderId="0" xfId="0" applyNumberFormat="1" applyFont="1" applyFill="1" applyBorder="1" applyAlignment="1">
      <alignment vertical="center"/>
    </xf>
    <xf numFmtId="3" fontId="0" fillId="0" borderId="0" xfId="0" applyNumberFormat="1" applyBorder="1"/>
    <xf numFmtId="0" fontId="1" fillId="3" borderId="0" xfId="0" applyFont="1" applyFill="1" applyBorder="1" applyAlignment="1">
      <alignment horizontal="center"/>
    </xf>
    <xf numFmtId="3" fontId="1" fillId="3" borderId="0" xfId="0" applyNumberFormat="1" applyFont="1" applyFill="1" applyBorder="1"/>
    <xf numFmtId="0" fontId="2" fillId="0" borderId="11" xfId="0" applyFont="1" applyBorder="1" applyAlignment="1">
      <alignment horizontal="center"/>
    </xf>
    <xf numFmtId="3" fontId="21" fillId="8" borderId="1" xfId="0" applyNumberFormat="1" applyFont="1" applyFill="1" applyBorder="1"/>
    <xf numFmtId="0" fontId="1" fillId="3" borderId="2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7" fillId="0" borderId="1" xfId="0" applyFont="1" applyBorder="1" applyAlignment="1">
      <alignment horizontal="justify" vertical="center" wrapText="1"/>
    </xf>
    <xf numFmtId="0" fontId="1" fillId="3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11" borderId="12" xfId="0" applyFont="1" applyFill="1" applyBorder="1" applyAlignment="1">
      <alignment horizontal="center"/>
    </xf>
    <xf numFmtId="0" fontId="2" fillId="11" borderId="13" xfId="0" applyFont="1" applyFill="1" applyBorder="1" applyAlignment="1">
      <alignment horizontal="center"/>
    </xf>
    <xf numFmtId="0" fontId="2" fillId="11" borderId="14" xfId="0" applyFont="1" applyFill="1" applyBorder="1" applyAlignment="1">
      <alignment horizontal="center"/>
    </xf>
    <xf numFmtId="164" fontId="1" fillId="3" borderId="1" xfId="1" applyFont="1" applyFill="1" applyBorder="1"/>
    <xf numFmtId="164" fontId="0" fillId="4" borderId="1" xfId="1" applyFont="1" applyFill="1" applyBorder="1" applyAlignment="1">
      <alignment vertical="center"/>
    </xf>
    <xf numFmtId="164" fontId="2" fillId="4" borderId="1" xfId="1" applyFont="1" applyFill="1" applyBorder="1" applyAlignment="1">
      <alignment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10" Type="http://schemas.openxmlformats.org/officeDocument/2006/relationships/externalLink" Target="externalLinks/externalLink6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STSS\E+E\Soportes\Ind8-%20STSS+SDE+SAG\SEFIN\Ejecuci&#243;n%20del%20Presupuesto%20a%20Nivel%20de%20Actividades%20Obra\data\CONSOLIDADOS\SAG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TSS\E+E\Soportes\Ind8-%20varios\SEFIN\2018\2018%20SDE%20EJECUCION%20DE%20PRESUPUESTO%20POR%20PROGRAMA%20%20FUENTE%20DE%20FINANCIAMIENTO%20Y%20%20TIPO%20DE%20FONDO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TSS\E+E\Soportes\Ind8-%20varios\SEFIN\2018\2019%20SDE%20tipo%20de%20fondo20200109162907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TSS\E+E\Soportes\Ind8-%20varios\SEFIN\2018\2020%20SDE%205ffcb504531ff_161039693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STSS/E+E/Soportes/Ind8-%20STSS+SDE+SAG+SENPRENDE/SAG%202021-06-28/Secretar&#237;a%20de%20Agr&#237;cultura%20y%20Ganader&#237;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STSS\E+E\Soportes\Ind8-%20STSS+SDE+SAG\SEFIN\Ejecuci&#243;n%20del%20Presupuesto%20a%20Nivel%20de%20Actividades%20Obra\data\CONSOLIDADOS\STS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STSS\E+E\Soportes\Ind8-%20STSS+SDE+SAG\SEFIN\Ejecuci&#243;n%20del%20Presupuesto%20a%20Nivel%20de%20Actividades%20Obra\data\CONSOLIDADOS\SDE+SENPREND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TSS\E+E\Soportes\Ind8-%20varios\SEFIN\2018\2018%20STSS%20FUENTE%20DE%20FINANCIAMIENTO%20Y%20TIPO%20DE%20FONDO2019010819443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TSS\E+E\Soportes\Ind8-%20varios\SEFIN\2018\2019%20STSS%20FUENTE%20DE%20FINANCIAMIENTO%20Y%20TIPO%20DE%20FONDO2020011021134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TSS\E+E\Soportes\Ind8-%20varios\SEFIN\2018\2020%20STSS%205ffca58b68f0f_161039297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TSS\E+E\Soportes\Ind8-%20varios\SEFIN\2018\2018%20SAG%20Liquidacion%20Presupuestaria2019011016064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TSS\E+E\Soportes\Ind8-%20varios\SEFIN\2018\2019%20SAG%20Liquidacion%20presupuestari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TSS\E+E\Soportes\Ind8-%20varios\SEFIN\2018\2020%20SAG%20LIQUIDACION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 SAG"/>
      <sheetName val="2019 SAG"/>
      <sheetName val="2018 SAG"/>
      <sheetName val="Sheet2"/>
      <sheetName val="Sheet3"/>
    </sheetNames>
    <sheetDataSet>
      <sheetData sheetId="0">
        <row r="95">
          <cell r="W95">
            <v>0</v>
          </cell>
        </row>
        <row r="827">
          <cell r="W827">
            <v>895503.74</v>
          </cell>
        </row>
        <row r="876">
          <cell r="W876">
            <v>0</v>
          </cell>
        </row>
        <row r="992">
          <cell r="W992">
            <v>14699999.970000001</v>
          </cell>
        </row>
        <row r="996">
          <cell r="W996">
            <v>18139561.949999999</v>
          </cell>
        </row>
        <row r="1026">
          <cell r="W1026">
            <v>60434047.659999996</v>
          </cell>
        </row>
        <row r="1107">
          <cell r="W1107">
            <v>8260962.7199999997</v>
          </cell>
        </row>
      </sheetData>
      <sheetData sheetId="1">
        <row r="101">
          <cell r="W101">
            <v>35855.4</v>
          </cell>
        </row>
        <row r="875">
          <cell r="W875">
            <v>1434171.31</v>
          </cell>
        </row>
        <row r="921">
          <cell r="W921">
            <v>553472.75</v>
          </cell>
        </row>
        <row r="1088">
          <cell r="W1088">
            <v>107788542</v>
          </cell>
        </row>
        <row r="1168">
          <cell r="W1168">
            <v>17833089.940000001</v>
          </cell>
        </row>
        <row r="1217">
          <cell r="W1217">
            <v>36024254.259999998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</sheetNames>
    <sheetDataSet>
      <sheetData sheetId="0">
        <row r="21">
          <cell r="G21">
            <v>6678222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</sheetNames>
    <sheetDataSet>
      <sheetData sheetId="0">
        <row r="21">
          <cell r="F21">
            <v>6059227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</sheetNames>
    <sheetDataSet>
      <sheetData sheetId="0">
        <row r="23">
          <cell r="E23">
            <v>4280671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G"/>
      <sheetName val="Hoja2"/>
      <sheetName val="Hoja3"/>
    </sheetNames>
    <sheetDataSet>
      <sheetData sheetId="0">
        <row r="12">
          <cell r="F12">
            <v>36024254.259999998</v>
          </cell>
        </row>
        <row r="13">
          <cell r="F13">
            <v>9682122.9000000004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 STSS"/>
      <sheetName val="2019 STSS"/>
      <sheetName val="2018 STSS"/>
      <sheetName val="Sheet2"/>
      <sheetName val="Sheet3"/>
    </sheetNames>
    <sheetDataSet>
      <sheetData sheetId="0">
        <row r="205">
          <cell r="M205">
            <v>8527571.8399999999</v>
          </cell>
        </row>
        <row r="354">
          <cell r="L354">
            <v>3200873.31</v>
          </cell>
        </row>
        <row r="471">
          <cell r="N471">
            <v>4913570.8</v>
          </cell>
        </row>
        <row r="532">
          <cell r="M532">
            <v>17127826.120000001</v>
          </cell>
        </row>
        <row r="614">
          <cell r="N614">
            <v>1710821776.4000001</v>
          </cell>
        </row>
      </sheetData>
      <sheetData sheetId="1">
        <row r="211">
          <cell r="N211">
            <v>8291731.0700000003</v>
          </cell>
        </row>
        <row r="379">
          <cell r="N379">
            <v>2717806.52</v>
          </cell>
        </row>
        <row r="503">
          <cell r="M503">
            <v>4784206.09</v>
          </cell>
        </row>
        <row r="569">
          <cell r="M569">
            <v>18289467.57</v>
          </cell>
        </row>
        <row r="640">
          <cell r="N640">
            <v>67227537.920000002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 SENPRENDE"/>
      <sheetName val="2019 SENPRENDE"/>
      <sheetName val="2020 SDE"/>
      <sheetName val="2019 SDE"/>
      <sheetName val="2018 SDE"/>
      <sheetName val="Sheet2"/>
      <sheetName val="Sheet3"/>
    </sheetNames>
    <sheetDataSet>
      <sheetData sheetId="0"/>
      <sheetData sheetId="1"/>
      <sheetData sheetId="2">
        <row r="326">
          <cell r="M326">
            <v>0</v>
          </cell>
        </row>
        <row r="352">
          <cell r="M352">
            <v>0</v>
          </cell>
        </row>
      </sheetData>
      <sheetData sheetId="3">
        <row r="339">
          <cell r="N339">
            <v>4411093.0199999996</v>
          </cell>
        </row>
        <row r="383">
          <cell r="M383">
            <v>2430158.3199999998</v>
          </cell>
        </row>
      </sheetData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</sheetNames>
    <sheetDataSet>
      <sheetData sheetId="0">
        <row r="23">
          <cell r="E23">
            <v>101184989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</sheetNames>
    <sheetDataSet>
      <sheetData sheetId="0">
        <row r="23">
          <cell r="E23">
            <v>100291506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</sheetNames>
    <sheetDataSet>
      <sheetData sheetId="0">
        <row r="26">
          <cell r="E26">
            <v>758101202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</sheetNames>
    <sheetDataSet>
      <sheetData sheetId="0">
        <row r="28">
          <cell r="E28">
            <v>187773247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</sheetNames>
    <sheetDataSet>
      <sheetData sheetId="0">
        <row r="24">
          <cell r="E24">
            <v>577107694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</sheetNames>
    <sheetDataSet>
      <sheetData sheetId="0">
        <row r="28">
          <cell r="E28">
            <v>559752943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4:Q17"/>
  <sheetViews>
    <sheetView topLeftCell="A6" zoomScale="80" zoomScaleNormal="80" workbookViewId="0">
      <selection activeCell="G8" sqref="G8"/>
    </sheetView>
  </sheetViews>
  <sheetFormatPr baseColWidth="10" defaultRowHeight="15" x14ac:dyDescent="0.25"/>
  <cols>
    <col min="3" max="3" width="38.42578125" customWidth="1"/>
    <col min="4" max="4" width="26.140625" customWidth="1"/>
    <col min="5" max="5" width="28.42578125" customWidth="1"/>
    <col min="6" max="6" width="26.85546875" customWidth="1"/>
    <col min="7" max="7" width="22.5703125" customWidth="1"/>
    <col min="8" max="8" width="14.5703125" customWidth="1"/>
    <col min="9" max="9" width="14" customWidth="1"/>
    <col min="10" max="10" width="21.85546875" customWidth="1"/>
    <col min="11" max="11" width="20.140625" customWidth="1"/>
    <col min="12" max="15" width="20.28515625" customWidth="1"/>
  </cols>
  <sheetData>
    <row r="4" spans="3:17" ht="15.75" x14ac:dyDescent="0.25">
      <c r="D4" s="1"/>
      <c r="E4" s="1"/>
      <c r="F4" s="1"/>
    </row>
    <row r="5" spans="3:17" ht="26.25" customHeight="1" x14ac:dyDescent="0.25">
      <c r="C5" s="103" t="s">
        <v>37</v>
      </c>
      <c r="D5" s="103"/>
      <c r="E5" s="103"/>
      <c r="F5" s="103"/>
      <c r="G5" s="103"/>
      <c r="H5" s="103"/>
      <c r="I5" s="103"/>
      <c r="J5" s="102" t="s">
        <v>60</v>
      </c>
      <c r="K5" s="102"/>
      <c r="L5" s="102"/>
      <c r="M5" s="98">
        <v>2019</v>
      </c>
      <c r="N5" s="98">
        <v>2020</v>
      </c>
      <c r="O5" s="98"/>
    </row>
    <row r="6" spans="3:17" ht="34.5" customHeight="1" x14ac:dyDescent="0.25">
      <c r="C6" s="11" t="s">
        <v>26</v>
      </c>
      <c r="D6" s="11" t="s">
        <v>4</v>
      </c>
      <c r="E6" s="11" t="s">
        <v>6</v>
      </c>
      <c r="F6" s="11" t="s">
        <v>5</v>
      </c>
      <c r="G6" s="11" t="s">
        <v>17</v>
      </c>
      <c r="H6" s="12" t="s">
        <v>0</v>
      </c>
      <c r="I6" s="12" t="s">
        <v>7</v>
      </c>
      <c r="J6" s="12" t="s">
        <v>1</v>
      </c>
      <c r="K6" s="12" t="s">
        <v>2</v>
      </c>
      <c r="L6" s="12" t="s">
        <v>3</v>
      </c>
      <c r="M6" s="91" t="s">
        <v>2</v>
      </c>
      <c r="N6" s="91" t="s">
        <v>2</v>
      </c>
      <c r="O6" s="94"/>
    </row>
    <row r="7" spans="3:17" ht="39" customHeight="1" x14ac:dyDescent="0.25">
      <c r="C7" s="107" t="s">
        <v>27</v>
      </c>
      <c r="D7" s="104" t="s">
        <v>22</v>
      </c>
      <c r="E7" s="108"/>
      <c r="F7" s="7" t="s">
        <v>30</v>
      </c>
      <c r="G7" s="8" t="s">
        <v>23</v>
      </c>
      <c r="H7" s="9">
        <v>11</v>
      </c>
      <c r="I7" s="9"/>
      <c r="J7" s="66">
        <v>1227814</v>
      </c>
      <c r="K7" s="65">
        <v>1227806.29</v>
      </c>
      <c r="L7" s="15">
        <v>1199001.78</v>
      </c>
      <c r="M7" s="97">
        <f>'[1]2019 SAG'!$W$875</f>
        <v>1434171.31</v>
      </c>
      <c r="N7" s="97">
        <f>'[1]2020 SAG'!$W$827</f>
        <v>895503.74</v>
      </c>
      <c r="O7" s="97"/>
      <c r="Q7" t="s">
        <v>86</v>
      </c>
    </row>
    <row r="8" spans="3:17" ht="27" customHeight="1" x14ac:dyDescent="0.25">
      <c r="C8" s="107"/>
      <c r="D8" s="104"/>
      <c r="E8" s="108"/>
      <c r="F8" s="8" t="s">
        <v>31</v>
      </c>
      <c r="G8" s="8" t="s">
        <v>24</v>
      </c>
      <c r="H8" s="9">
        <v>11</v>
      </c>
      <c r="I8" s="9"/>
      <c r="J8" s="66">
        <v>14000</v>
      </c>
      <c r="K8" s="65">
        <v>14000</v>
      </c>
      <c r="L8" s="15">
        <v>14000</v>
      </c>
      <c r="M8" s="97">
        <f>'[1]2019 SAG'!$W$101</f>
        <v>35855.4</v>
      </c>
      <c r="N8" s="97">
        <f>'[1]2020 SAG'!$W$95</f>
        <v>0</v>
      </c>
      <c r="O8" s="97"/>
      <c r="Q8" t="s">
        <v>87</v>
      </c>
    </row>
    <row r="9" spans="3:17" ht="72" customHeight="1" x14ac:dyDescent="0.25">
      <c r="C9" s="107"/>
      <c r="D9" s="7" t="s">
        <v>28</v>
      </c>
      <c r="E9" s="7"/>
      <c r="F9" s="7" t="s">
        <v>32</v>
      </c>
      <c r="G9" s="8" t="s">
        <v>23</v>
      </c>
      <c r="H9" s="9">
        <v>11</v>
      </c>
      <c r="I9" s="9"/>
      <c r="J9" s="66">
        <v>394801</v>
      </c>
      <c r="K9" s="65">
        <v>394793.79</v>
      </c>
      <c r="L9" s="15">
        <v>329457.19</v>
      </c>
      <c r="M9" s="97">
        <f>'[1]2019 SAG'!$W$921</f>
        <v>553472.75</v>
      </c>
      <c r="N9" s="97">
        <f>'[1]2020 SAG'!$W$876</f>
        <v>0</v>
      </c>
      <c r="O9" s="97"/>
      <c r="Q9" t="s">
        <v>88</v>
      </c>
    </row>
    <row r="10" spans="3:17" ht="75.75" customHeight="1" x14ac:dyDescent="0.25">
      <c r="C10" s="107"/>
      <c r="D10" s="106" t="s">
        <v>25</v>
      </c>
      <c r="E10" s="7" t="s">
        <v>29</v>
      </c>
      <c r="F10" s="7" t="s">
        <v>33</v>
      </c>
      <c r="G10" s="8" t="s">
        <v>24</v>
      </c>
      <c r="H10" s="9"/>
      <c r="I10" s="9">
        <v>21</v>
      </c>
      <c r="J10" s="66">
        <v>174985862</v>
      </c>
      <c r="K10" s="65">
        <v>136870277.16</v>
      </c>
      <c r="L10" s="15">
        <v>120956848.34</v>
      </c>
      <c r="M10" s="97">
        <f>'[1]2019 SAG'!$W$1088</f>
        <v>107788542</v>
      </c>
      <c r="N10" s="97">
        <f>'[1]2020 SAG'!$W$992</f>
        <v>14699999.970000001</v>
      </c>
      <c r="O10" s="97"/>
      <c r="Q10" t="s">
        <v>90</v>
      </c>
    </row>
    <row r="11" spans="3:17" ht="45" customHeight="1" x14ac:dyDescent="0.25">
      <c r="C11" s="107"/>
      <c r="D11" s="106"/>
      <c r="E11" s="105" t="s">
        <v>36</v>
      </c>
      <c r="F11" s="7" t="s">
        <v>34</v>
      </c>
      <c r="G11" s="8" t="s">
        <v>23</v>
      </c>
      <c r="H11" s="9"/>
      <c r="I11" s="9">
        <v>21</v>
      </c>
      <c r="J11" s="66">
        <v>16272697</v>
      </c>
      <c r="K11" s="65">
        <v>9233722.5999999996</v>
      </c>
      <c r="L11" s="15">
        <v>9206353.0500000007</v>
      </c>
      <c r="M11" s="97">
        <f>'[1]2019 SAG'!$W$1168</f>
        <v>17833089.940000001</v>
      </c>
      <c r="N11" s="97">
        <f>'[1]2020 SAG'!$W$996</f>
        <v>18139561.949999999</v>
      </c>
      <c r="O11" s="97"/>
      <c r="Q11" t="s">
        <v>89</v>
      </c>
    </row>
    <row r="12" spans="3:17" ht="56.25" customHeight="1" x14ac:dyDescent="0.25">
      <c r="C12" s="107"/>
      <c r="D12" s="106"/>
      <c r="E12" s="105"/>
      <c r="F12" s="7" t="s">
        <v>35</v>
      </c>
      <c r="G12" s="8" t="s">
        <v>24</v>
      </c>
      <c r="H12" s="9"/>
      <c r="I12" s="9">
        <v>21</v>
      </c>
      <c r="J12" s="66">
        <v>49967558</v>
      </c>
      <c r="K12" s="65">
        <v>40309344.189999998</v>
      </c>
      <c r="L12" s="15">
        <v>39714545.07</v>
      </c>
      <c r="M12" s="97">
        <f>'[1]2019 SAG'!$W$1217</f>
        <v>36024254.259999998</v>
      </c>
      <c r="N12" s="97">
        <f>'[1]2020 SAG'!$W$1026+'[1]2020 SAG'!$W$1107</f>
        <v>68695010.379999995</v>
      </c>
      <c r="O12" s="97"/>
      <c r="Q12" t="s">
        <v>89</v>
      </c>
    </row>
    <row r="13" spans="3:17" ht="24" customHeight="1" x14ac:dyDescent="0.25">
      <c r="C13" s="13" t="s">
        <v>18</v>
      </c>
      <c r="D13" s="14"/>
      <c r="E13" s="14"/>
      <c r="F13" s="14"/>
      <c r="G13" s="14"/>
      <c r="H13" s="14"/>
      <c r="I13" s="14"/>
      <c r="J13" s="16">
        <f>SUM(J7:J12)</f>
        <v>242862732</v>
      </c>
      <c r="K13" s="120">
        <f>SUM(K7:K12)</f>
        <v>188049944.03</v>
      </c>
      <c r="L13" s="16">
        <f>SUM(L7:L12)</f>
        <v>171420205.43000001</v>
      </c>
      <c r="M13" s="16">
        <f>SUM(M7:M12)</f>
        <v>163669385.66</v>
      </c>
      <c r="N13" s="16">
        <f>SUM(N7:N12)</f>
        <v>102430076.03999999</v>
      </c>
      <c r="O13" s="99"/>
    </row>
    <row r="15" spans="3:17" x14ac:dyDescent="0.25">
      <c r="C15" t="s">
        <v>38</v>
      </c>
      <c r="D15">
        <v>11</v>
      </c>
    </row>
    <row r="16" spans="3:17" x14ac:dyDescent="0.25">
      <c r="C16" t="s">
        <v>72</v>
      </c>
      <c r="D16">
        <v>21</v>
      </c>
    </row>
    <row r="17" spans="3:4" x14ac:dyDescent="0.25">
      <c r="C17" t="s">
        <v>39</v>
      </c>
      <c r="D17">
        <v>22</v>
      </c>
    </row>
  </sheetData>
  <mergeCells count="7">
    <mergeCell ref="J5:L5"/>
    <mergeCell ref="C5:I5"/>
    <mergeCell ref="D7:D8"/>
    <mergeCell ref="E11:E12"/>
    <mergeCell ref="D10:D12"/>
    <mergeCell ref="C7:C12"/>
    <mergeCell ref="E7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S15"/>
  <sheetViews>
    <sheetView topLeftCell="D3" zoomScale="60" zoomScaleNormal="60" workbookViewId="0">
      <selection activeCell="M7" sqref="M7"/>
    </sheetView>
  </sheetViews>
  <sheetFormatPr baseColWidth="10" defaultRowHeight="15" x14ac:dyDescent="0.25"/>
  <cols>
    <col min="1" max="1" width="25.140625" customWidth="1"/>
    <col min="2" max="2" width="38.85546875" customWidth="1"/>
    <col min="3" max="3" width="39.140625" customWidth="1"/>
    <col min="4" max="4" width="33.7109375" customWidth="1"/>
    <col min="5" max="5" width="15.7109375" customWidth="1"/>
    <col min="6" max="6" width="39.42578125" customWidth="1"/>
    <col min="7" max="7" width="17.85546875" customWidth="1"/>
    <col min="8" max="8" width="13.7109375" customWidth="1"/>
    <col min="9" max="9" width="14.42578125" customWidth="1"/>
    <col min="10" max="10" width="22.7109375" customWidth="1"/>
    <col min="11" max="11" width="19.85546875" customWidth="1"/>
    <col min="12" max="15" width="17.7109375" customWidth="1"/>
  </cols>
  <sheetData>
    <row r="2" spans="2:19" ht="22.5" customHeight="1" x14ac:dyDescent="0.25">
      <c r="B2" s="112" t="s">
        <v>59</v>
      </c>
      <c r="C2" s="112"/>
      <c r="D2" s="112"/>
      <c r="E2" s="112"/>
      <c r="F2" s="112"/>
      <c r="G2" s="112"/>
      <c r="H2" s="112"/>
      <c r="I2" s="112"/>
      <c r="J2" s="111" t="s">
        <v>60</v>
      </c>
      <c r="K2" s="111"/>
      <c r="L2" s="111"/>
      <c r="M2" s="94">
        <v>2019</v>
      </c>
      <c r="N2" s="94">
        <v>2020</v>
      </c>
      <c r="O2" s="94"/>
    </row>
    <row r="3" spans="2:19" ht="30" customHeight="1" x14ac:dyDescent="0.25">
      <c r="B3" s="12" t="s">
        <v>42</v>
      </c>
      <c r="C3" s="12" t="s">
        <v>40</v>
      </c>
      <c r="D3" s="11" t="s">
        <v>4</v>
      </c>
      <c r="E3" s="11" t="s">
        <v>6</v>
      </c>
      <c r="F3" s="11" t="s">
        <v>5</v>
      </c>
      <c r="G3" s="11" t="s">
        <v>17</v>
      </c>
      <c r="H3" s="12" t="s">
        <v>0</v>
      </c>
      <c r="I3" s="12" t="s">
        <v>7</v>
      </c>
      <c r="J3" s="12" t="s">
        <v>1</v>
      </c>
      <c r="K3" s="12" t="s">
        <v>2</v>
      </c>
      <c r="L3" s="12" t="s">
        <v>3</v>
      </c>
      <c r="M3" s="91" t="s">
        <v>2</v>
      </c>
      <c r="N3" s="91" t="s">
        <v>2</v>
      </c>
      <c r="O3" s="94"/>
    </row>
    <row r="4" spans="2:19" ht="108.75" customHeight="1" x14ac:dyDescent="0.25">
      <c r="B4" s="109" t="s">
        <v>8</v>
      </c>
      <c r="C4" s="110" t="s">
        <v>43</v>
      </c>
      <c r="D4" s="7" t="s">
        <v>47</v>
      </c>
      <c r="E4" s="9"/>
      <c r="F4" s="7" t="s">
        <v>52</v>
      </c>
      <c r="G4" s="8" t="s">
        <v>58</v>
      </c>
      <c r="H4" s="8">
        <v>11</v>
      </c>
      <c r="I4" s="8"/>
      <c r="J4" s="24">
        <v>16577085</v>
      </c>
      <c r="K4" s="63">
        <v>16577071.560000001</v>
      </c>
      <c r="L4" s="24">
        <v>16477921.77</v>
      </c>
      <c r="M4" s="95">
        <f>'[2]2019 STSS'!$M$569</f>
        <v>18289467.57</v>
      </c>
      <c r="N4" s="95">
        <f>'[2]2020 STSS'!$M$532</f>
        <v>17127826.120000001</v>
      </c>
      <c r="O4" s="95"/>
      <c r="Q4" t="s">
        <v>91</v>
      </c>
      <c r="S4" t="s">
        <v>92</v>
      </c>
    </row>
    <row r="5" spans="2:19" ht="114.75" customHeight="1" x14ac:dyDescent="0.25">
      <c r="B5" s="109"/>
      <c r="C5" s="110"/>
      <c r="D5" s="7" t="s">
        <v>48</v>
      </c>
      <c r="E5" s="9"/>
      <c r="F5" s="7" t="s">
        <v>53</v>
      </c>
      <c r="G5" s="8" t="s">
        <v>58</v>
      </c>
      <c r="H5" s="8">
        <v>11</v>
      </c>
      <c r="I5" s="8"/>
      <c r="J5" s="67">
        <v>70142558</v>
      </c>
      <c r="K5" s="63">
        <v>70094552.540000007</v>
      </c>
      <c r="L5" s="24">
        <v>68040468.140000001</v>
      </c>
      <c r="M5" s="95">
        <f>'[2]2019 STSS'!$N$640</f>
        <v>67227537.920000002</v>
      </c>
      <c r="N5" s="95">
        <f>'[2]2020 STSS'!$N$614</f>
        <v>1710821776.4000001</v>
      </c>
      <c r="O5" s="95"/>
      <c r="Q5" t="s">
        <v>82</v>
      </c>
      <c r="S5" t="s">
        <v>83</v>
      </c>
    </row>
    <row r="6" spans="2:19" ht="57.75" customHeight="1" x14ac:dyDescent="0.25">
      <c r="B6" s="19" t="s">
        <v>9</v>
      </c>
      <c r="C6" s="20" t="s">
        <v>44</v>
      </c>
      <c r="D6" s="8"/>
      <c r="E6" s="9"/>
      <c r="F6" s="8"/>
      <c r="G6" s="8"/>
      <c r="H6" s="9"/>
      <c r="I6" s="9"/>
      <c r="J6" s="15"/>
      <c r="K6" s="15"/>
      <c r="L6" s="15"/>
      <c r="M6" s="97"/>
      <c r="N6" s="97"/>
      <c r="O6" s="97"/>
    </row>
    <row r="7" spans="2:19" ht="60" x14ac:dyDescent="0.25">
      <c r="B7" s="21" t="s">
        <v>14</v>
      </c>
      <c r="C7" s="22" t="s">
        <v>45</v>
      </c>
      <c r="D7" s="7" t="s">
        <v>49</v>
      </c>
      <c r="E7" s="9"/>
      <c r="F7" s="7" t="s">
        <v>54</v>
      </c>
      <c r="G7" s="8" t="s">
        <v>58</v>
      </c>
      <c r="H7" s="8">
        <v>11</v>
      </c>
      <c r="I7" s="9"/>
      <c r="J7" s="67">
        <v>7749493</v>
      </c>
      <c r="K7" s="63">
        <v>7749489.8300000001</v>
      </c>
      <c r="L7" s="24">
        <v>7611449.2300000004</v>
      </c>
      <c r="M7" s="95">
        <f>'[2]2019 STSS'!$N$211</f>
        <v>8291731.0700000003</v>
      </c>
      <c r="N7" s="95">
        <f>'[2]2020 STSS'!$M$205</f>
        <v>8527571.8399999999</v>
      </c>
      <c r="O7" s="95"/>
      <c r="Q7" t="s">
        <v>79</v>
      </c>
      <c r="S7" t="s">
        <v>84</v>
      </c>
    </row>
    <row r="8" spans="2:19" ht="110.25" customHeight="1" x14ac:dyDescent="0.25">
      <c r="B8" s="21" t="s">
        <v>12</v>
      </c>
      <c r="C8" s="22" t="s">
        <v>12</v>
      </c>
      <c r="D8" s="23" t="s">
        <v>50</v>
      </c>
      <c r="E8" s="9"/>
      <c r="F8" s="7" t="s">
        <v>55</v>
      </c>
      <c r="G8" s="8" t="s">
        <v>58</v>
      </c>
      <c r="H8" s="8">
        <v>11</v>
      </c>
      <c r="I8" s="9"/>
      <c r="J8" s="67">
        <v>4414017</v>
      </c>
      <c r="K8" s="63">
        <v>4414010.47</v>
      </c>
      <c r="L8" s="24">
        <v>4337474.51</v>
      </c>
      <c r="M8" s="95">
        <f>'[2]2019 STSS'!$M$503</f>
        <v>4784206.09</v>
      </c>
      <c r="N8" s="95">
        <f>'[2]2020 STSS'!$N$471</f>
        <v>4913570.8</v>
      </c>
      <c r="O8" s="95"/>
      <c r="Q8" t="s">
        <v>80</v>
      </c>
      <c r="S8" s="64" t="s">
        <v>95</v>
      </c>
    </row>
    <row r="9" spans="2:19" ht="54" customHeight="1" x14ac:dyDescent="0.25">
      <c r="B9" s="19" t="s">
        <v>13</v>
      </c>
      <c r="C9" s="20" t="s">
        <v>46</v>
      </c>
      <c r="D9" s="7" t="s">
        <v>51</v>
      </c>
      <c r="E9" s="9"/>
      <c r="F9" s="7" t="s">
        <v>56</v>
      </c>
      <c r="G9" s="8" t="s">
        <v>57</v>
      </c>
      <c r="H9" s="8">
        <v>11</v>
      </c>
      <c r="I9" s="9"/>
      <c r="J9" s="67">
        <v>2585358</v>
      </c>
      <c r="K9" s="63">
        <v>2585356</v>
      </c>
      <c r="L9" s="24">
        <v>2542338</v>
      </c>
      <c r="M9" s="95">
        <f>'[2]2019 STSS'!$N$379</f>
        <v>2717806.52</v>
      </c>
      <c r="N9" s="95">
        <f>'[2]2020 STSS'!$L$354</f>
        <v>3200873.31</v>
      </c>
      <c r="O9" s="95"/>
      <c r="Q9" t="s">
        <v>81</v>
      </c>
      <c r="S9" s="64" t="s">
        <v>85</v>
      </c>
    </row>
    <row r="10" spans="2:19" ht="33" customHeight="1" x14ac:dyDescent="0.25">
      <c r="B10" s="26" t="s">
        <v>18</v>
      </c>
      <c r="C10" s="27"/>
      <c r="D10" s="28"/>
      <c r="E10" s="28"/>
      <c r="F10" s="28"/>
      <c r="G10" s="28"/>
      <c r="H10" s="28"/>
      <c r="I10" s="28"/>
      <c r="J10" s="29">
        <f>SUM(J4:J9)</f>
        <v>101468511</v>
      </c>
      <c r="K10" s="29">
        <f>SUM(K4:K9)</f>
        <v>101420480.40000001</v>
      </c>
      <c r="L10" s="29">
        <f>SUM(L4:L9)</f>
        <v>99009651.650000006</v>
      </c>
      <c r="M10" s="29">
        <f>SUM(M4:M9)</f>
        <v>101310749.17</v>
      </c>
      <c r="N10" s="29">
        <f>SUM(N4:N9)</f>
        <v>1744591618.4699998</v>
      </c>
      <c r="O10" s="96"/>
    </row>
    <row r="11" spans="2:19" ht="33" customHeight="1" x14ac:dyDescent="0.25">
      <c r="B11" s="4"/>
      <c r="C11" s="5"/>
    </row>
    <row r="14" spans="2:19" ht="54" customHeight="1" x14ac:dyDescent="0.25">
      <c r="B14" s="2" t="s">
        <v>11</v>
      </c>
      <c r="C14" s="3" t="s">
        <v>15</v>
      </c>
    </row>
    <row r="15" spans="2:19" ht="29.25" customHeight="1" x14ac:dyDescent="0.25">
      <c r="B15" s="2" t="s">
        <v>10</v>
      </c>
    </row>
  </sheetData>
  <mergeCells count="4">
    <mergeCell ref="B4:B5"/>
    <mergeCell ref="C4:C5"/>
    <mergeCell ref="J2:L2"/>
    <mergeCell ref="B2:I2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P9"/>
  <sheetViews>
    <sheetView topLeftCell="F3" workbookViewId="0">
      <selection activeCell="L6" sqref="L6:M6"/>
    </sheetView>
  </sheetViews>
  <sheetFormatPr baseColWidth="10" defaultRowHeight="15" x14ac:dyDescent="0.25"/>
  <cols>
    <col min="2" max="2" width="25.140625" customWidth="1"/>
    <col min="3" max="3" width="28.28515625" customWidth="1"/>
    <col min="4" max="4" width="17.42578125" customWidth="1"/>
    <col min="5" max="5" width="29.28515625" customWidth="1"/>
    <col min="6" max="6" width="15.42578125" customWidth="1"/>
    <col min="7" max="7" width="16.85546875" customWidth="1"/>
    <col min="8" max="8" width="14.7109375" customWidth="1"/>
    <col min="9" max="9" width="21.28515625" customWidth="1"/>
    <col min="10" max="10" width="16.7109375" customWidth="1"/>
    <col min="11" max="14" width="18" customWidth="1"/>
  </cols>
  <sheetData>
    <row r="2" spans="2:16" ht="15.75" x14ac:dyDescent="0.25">
      <c r="C2" s="1"/>
    </row>
    <row r="5" spans="2:16" ht="25.5" customHeight="1" x14ac:dyDescent="0.25">
      <c r="B5" s="103" t="s">
        <v>64</v>
      </c>
      <c r="C5" s="103"/>
      <c r="D5" s="103"/>
      <c r="E5" s="103"/>
      <c r="F5" s="103"/>
      <c r="G5" s="103"/>
      <c r="H5" s="103"/>
      <c r="I5" s="115" t="s">
        <v>65</v>
      </c>
      <c r="J5" s="115"/>
      <c r="K5" s="115"/>
      <c r="L5" s="94">
        <v>2019</v>
      </c>
      <c r="M5" s="94">
        <v>2020</v>
      </c>
      <c r="N5" s="94"/>
    </row>
    <row r="6" spans="2:16" ht="30" x14ac:dyDescent="0.25">
      <c r="B6" s="25" t="s">
        <v>16</v>
      </c>
      <c r="C6" s="11" t="s">
        <v>4</v>
      </c>
      <c r="D6" s="11" t="s">
        <v>6</v>
      </c>
      <c r="E6" s="10" t="s">
        <v>5</v>
      </c>
      <c r="F6" s="11" t="s">
        <v>17</v>
      </c>
      <c r="G6" s="12" t="s">
        <v>0</v>
      </c>
      <c r="H6" s="12" t="s">
        <v>7</v>
      </c>
      <c r="I6" s="12" t="s">
        <v>1</v>
      </c>
      <c r="J6" s="12" t="s">
        <v>2</v>
      </c>
      <c r="K6" s="12" t="s">
        <v>3</v>
      </c>
      <c r="L6" s="91" t="s">
        <v>2</v>
      </c>
      <c r="M6" s="91" t="s">
        <v>2</v>
      </c>
      <c r="N6" s="94"/>
    </row>
    <row r="7" spans="2:16" ht="113.25" customHeight="1" x14ac:dyDescent="0.25">
      <c r="B7" s="114" t="s">
        <v>21</v>
      </c>
      <c r="C7" s="113" t="s">
        <v>61</v>
      </c>
      <c r="D7" s="9"/>
      <c r="E7" s="7" t="s">
        <v>62</v>
      </c>
      <c r="F7" s="8" t="s">
        <v>20</v>
      </c>
      <c r="G7" s="8">
        <v>11</v>
      </c>
      <c r="H7" s="9"/>
      <c r="I7" s="24">
        <v>3916854</v>
      </c>
      <c r="J7" s="92">
        <v>3916852.71</v>
      </c>
      <c r="K7" s="24">
        <v>3713896.05</v>
      </c>
      <c r="L7" s="95">
        <f>'[3]2019 SDE'!$N$339</f>
        <v>4411093.0199999996</v>
      </c>
      <c r="M7" s="95">
        <f>'[3]2020 SDE'!$M$326</f>
        <v>0</v>
      </c>
      <c r="N7" s="95"/>
      <c r="P7" t="s">
        <v>93</v>
      </c>
    </row>
    <row r="8" spans="2:16" ht="59.25" customHeight="1" x14ac:dyDescent="0.25">
      <c r="B8" s="114"/>
      <c r="C8" s="113"/>
      <c r="D8" s="9"/>
      <c r="E8" s="7" t="s">
        <v>63</v>
      </c>
      <c r="F8" s="8" t="s">
        <v>19</v>
      </c>
      <c r="G8" s="8">
        <v>11</v>
      </c>
      <c r="H8" s="9"/>
      <c r="I8" s="24">
        <v>2262643</v>
      </c>
      <c r="J8" s="92">
        <v>2262642.7599999998</v>
      </c>
      <c r="K8" s="24">
        <v>2223522.7599999998</v>
      </c>
      <c r="L8" s="95">
        <f>'[3]2019 SDE'!$M$383</f>
        <v>2430158.3199999998</v>
      </c>
      <c r="M8" s="95">
        <f>'[3]2020 SDE'!$M$352</f>
        <v>0</v>
      </c>
      <c r="N8" s="95"/>
      <c r="P8" t="s">
        <v>94</v>
      </c>
    </row>
    <row r="9" spans="2:16" ht="27.75" customHeight="1" x14ac:dyDescent="0.25">
      <c r="B9" s="25" t="s">
        <v>18</v>
      </c>
      <c r="C9" s="25"/>
      <c r="D9" s="25"/>
      <c r="E9" s="25"/>
      <c r="F9" s="25"/>
      <c r="G9" s="25"/>
      <c r="H9" s="25"/>
      <c r="I9" s="29">
        <f>SUM(I7:I8)</f>
        <v>6179497</v>
      </c>
      <c r="J9" s="93">
        <f>SUM(J7:J8)</f>
        <v>6179495.4699999997</v>
      </c>
      <c r="K9" s="29">
        <f>SUM(K7:K8)</f>
        <v>5937418.8099999996</v>
      </c>
      <c r="L9" s="29">
        <f>SUM(L7:L8)</f>
        <v>6841251.3399999999</v>
      </c>
      <c r="M9" s="29">
        <f>SUM(M7:M8)</f>
        <v>0</v>
      </c>
      <c r="N9" s="96"/>
    </row>
  </sheetData>
  <mergeCells count="4">
    <mergeCell ref="C7:C8"/>
    <mergeCell ref="B7:B8"/>
    <mergeCell ref="B5:H5"/>
    <mergeCell ref="I5:K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K67"/>
  <sheetViews>
    <sheetView tabSelected="1" topLeftCell="C17" zoomScale="80" zoomScaleNormal="80" workbookViewId="0">
      <selection activeCell="J27" sqref="J27"/>
    </sheetView>
  </sheetViews>
  <sheetFormatPr baseColWidth="10" defaultRowHeight="15" x14ac:dyDescent="0.25"/>
  <cols>
    <col min="2" max="2" width="23" customWidth="1"/>
    <col min="3" max="3" width="51.42578125" customWidth="1"/>
    <col min="4" max="4" width="23.140625" customWidth="1"/>
    <col min="5" max="5" width="23.42578125" customWidth="1"/>
    <col min="6" max="6" width="17.85546875" customWidth="1"/>
    <col min="7" max="7" width="17.5703125" customWidth="1"/>
    <col min="8" max="8" width="17.7109375" customWidth="1"/>
    <col min="9" max="10" width="17.140625" customWidth="1"/>
    <col min="11" max="11" width="20.85546875" customWidth="1"/>
  </cols>
  <sheetData>
    <row r="2" spans="2:11" ht="15.75" thickBot="1" x14ac:dyDescent="0.3"/>
    <row r="3" spans="2:11" ht="15.75" thickBot="1" x14ac:dyDescent="0.3">
      <c r="F3" s="117" t="s">
        <v>70</v>
      </c>
      <c r="G3" s="118"/>
      <c r="H3" s="118"/>
      <c r="I3" s="119"/>
    </row>
    <row r="4" spans="2:11" ht="21.75" customHeight="1" x14ac:dyDescent="0.25">
      <c r="B4" s="6" t="s">
        <v>68</v>
      </c>
      <c r="C4" s="6" t="s">
        <v>69</v>
      </c>
      <c r="D4" s="6" t="s">
        <v>0</v>
      </c>
      <c r="E4" s="6" t="s">
        <v>67</v>
      </c>
      <c r="F4" s="100">
        <v>2019</v>
      </c>
      <c r="G4" s="100">
        <v>2020</v>
      </c>
      <c r="H4" s="100">
        <v>2021</v>
      </c>
      <c r="I4" s="100">
        <v>2022</v>
      </c>
      <c r="J4" s="100">
        <v>2019</v>
      </c>
      <c r="K4" s="100">
        <v>2020</v>
      </c>
    </row>
    <row r="5" spans="2:11" ht="45" x14ac:dyDescent="0.25">
      <c r="B5" s="116" t="s">
        <v>37</v>
      </c>
      <c r="C5" s="33" t="s">
        <v>27</v>
      </c>
      <c r="D5" s="33"/>
      <c r="E5" s="34">
        <f t="shared" ref="E5:K5" si="0">SUM(E6:E12)</f>
        <v>188049944.03</v>
      </c>
      <c r="F5" s="34">
        <f t="shared" si="0"/>
        <v>193691442.35089999</v>
      </c>
      <c r="G5" s="34">
        <f t="shared" si="0"/>
        <v>199502185.621427</v>
      </c>
      <c r="H5" s="34">
        <f t="shared" si="0"/>
        <v>205487251.19006979</v>
      </c>
      <c r="I5" s="34">
        <f t="shared" si="0"/>
        <v>211651868.7257719</v>
      </c>
      <c r="J5" s="34">
        <f t="shared" si="0"/>
        <v>173729508.56</v>
      </c>
      <c r="K5" s="122">
        <f t="shared" si="0"/>
        <v>104059671.81999999</v>
      </c>
    </row>
    <row r="6" spans="2:11" x14ac:dyDescent="0.25">
      <c r="B6" s="116"/>
      <c r="C6" s="35" t="s">
        <v>30</v>
      </c>
      <c r="D6" s="36">
        <v>11</v>
      </c>
      <c r="E6" s="37">
        <v>1227806.29</v>
      </c>
      <c r="F6" s="37">
        <f>+E6*1.03</f>
        <v>1264640.4787000001</v>
      </c>
      <c r="G6" s="37">
        <f>+F6*1.03</f>
        <v>1302579.6930610002</v>
      </c>
      <c r="H6" s="37">
        <f>+G6*1.03</f>
        <v>1341657.0838528303</v>
      </c>
      <c r="I6" s="37">
        <f>+H6*1.03</f>
        <v>1381906.7963684152</v>
      </c>
      <c r="J6" s="34">
        <f>SAG!M7</f>
        <v>1434171.31</v>
      </c>
      <c r="K6" s="121">
        <f>SAG!N7</f>
        <v>895503.74</v>
      </c>
    </row>
    <row r="7" spans="2:11" x14ac:dyDescent="0.25">
      <c r="B7" s="116"/>
      <c r="C7" s="35" t="s">
        <v>31</v>
      </c>
      <c r="D7" s="36">
        <v>11</v>
      </c>
      <c r="E7" s="37">
        <v>14000</v>
      </c>
      <c r="F7" s="37">
        <f t="shared" ref="F7:I15" si="1">+E7*1.03</f>
        <v>14420</v>
      </c>
      <c r="G7" s="37">
        <f t="shared" si="1"/>
        <v>14852.6</v>
      </c>
      <c r="H7" s="37">
        <f t="shared" si="1"/>
        <v>15298.178</v>
      </c>
      <c r="I7" s="37">
        <f t="shared" si="1"/>
        <v>15757.12334</v>
      </c>
      <c r="J7" s="37">
        <f>SAG!M8</f>
        <v>35855.4</v>
      </c>
      <c r="K7" s="37">
        <f>SAG!N8</f>
        <v>0</v>
      </c>
    </row>
    <row r="8" spans="2:11" ht="30" x14ac:dyDescent="0.25">
      <c r="B8" s="116"/>
      <c r="C8" s="38" t="s">
        <v>32</v>
      </c>
      <c r="D8" s="39">
        <v>11</v>
      </c>
      <c r="E8" s="37">
        <v>394793.79</v>
      </c>
      <c r="F8" s="37">
        <f t="shared" si="1"/>
        <v>406637.60369999998</v>
      </c>
      <c r="G8" s="37">
        <f t="shared" si="1"/>
        <v>418836.73181099998</v>
      </c>
      <c r="H8" s="37">
        <f t="shared" si="1"/>
        <v>431401.83376532997</v>
      </c>
      <c r="I8" s="37">
        <f t="shared" si="1"/>
        <v>444343.8887782899</v>
      </c>
      <c r="J8" s="34">
        <f>SAG!M9</f>
        <v>553472.75</v>
      </c>
      <c r="K8" s="37">
        <f>SAG!N9</f>
        <v>0</v>
      </c>
    </row>
    <row r="9" spans="2:11" x14ac:dyDescent="0.25">
      <c r="B9" s="116"/>
      <c r="C9" s="38" t="s">
        <v>112</v>
      </c>
      <c r="D9" s="39"/>
      <c r="E9" s="37"/>
      <c r="F9" s="37"/>
      <c r="G9" s="37"/>
      <c r="H9" s="37"/>
      <c r="I9" s="37"/>
      <c r="J9" s="34">
        <v>378000</v>
      </c>
      <c r="K9" s="37">
        <v>1629595.78</v>
      </c>
    </row>
    <row r="10" spans="2:11" ht="30" x14ac:dyDescent="0.25">
      <c r="B10" s="116"/>
      <c r="C10" s="38" t="s">
        <v>33</v>
      </c>
      <c r="D10" s="39">
        <v>21</v>
      </c>
      <c r="E10" s="37">
        <v>136870277.16</v>
      </c>
      <c r="F10" s="37">
        <f t="shared" si="1"/>
        <v>140976385.47479999</v>
      </c>
      <c r="G10" s="37">
        <f t="shared" si="1"/>
        <v>145205677.03904399</v>
      </c>
      <c r="H10" s="37">
        <f t="shared" si="1"/>
        <v>149561847.35021532</v>
      </c>
      <c r="I10" s="37">
        <f t="shared" si="1"/>
        <v>154048702.77072179</v>
      </c>
      <c r="J10" s="34">
        <f>SAG!M10</f>
        <v>107788542</v>
      </c>
      <c r="K10" s="121">
        <f>SAG!N10</f>
        <v>14699999.970000001</v>
      </c>
    </row>
    <row r="11" spans="2:11" ht="30" x14ac:dyDescent="0.25">
      <c r="B11" s="116"/>
      <c r="C11" s="38" t="s">
        <v>34</v>
      </c>
      <c r="D11" s="39">
        <v>21</v>
      </c>
      <c r="E11" s="37">
        <v>9233722.5999999996</v>
      </c>
      <c r="F11" s="37">
        <f t="shared" si="1"/>
        <v>9510734.277999999</v>
      </c>
      <c r="G11" s="37">
        <f t="shared" si="1"/>
        <v>9796056.3063399997</v>
      </c>
      <c r="H11" s="37">
        <f t="shared" si="1"/>
        <v>10089937.995530199</v>
      </c>
      <c r="I11" s="37">
        <f t="shared" si="1"/>
        <v>10392636.135396106</v>
      </c>
      <c r="J11" s="34">
        <f>SAG!M11</f>
        <v>17833089.940000001</v>
      </c>
      <c r="K11" s="121">
        <f>SAG!N11</f>
        <v>18139561.949999999</v>
      </c>
    </row>
    <row r="12" spans="2:11" x14ac:dyDescent="0.25">
      <c r="B12" s="116"/>
      <c r="C12" s="35" t="s">
        <v>66</v>
      </c>
      <c r="D12" s="36">
        <v>21</v>
      </c>
      <c r="E12" s="37">
        <v>40309344.189999998</v>
      </c>
      <c r="F12" s="37">
        <f t="shared" si="1"/>
        <v>41518624.515699998</v>
      </c>
      <c r="G12" s="37">
        <f t="shared" si="1"/>
        <v>42764183.251171</v>
      </c>
      <c r="H12" s="37">
        <f t="shared" si="1"/>
        <v>44047108.748706132</v>
      </c>
      <c r="I12" s="37">
        <f t="shared" si="1"/>
        <v>45368522.011167318</v>
      </c>
      <c r="J12" s="37">
        <f>[13]SAG!$F$12+[13]SAG!$F$13</f>
        <v>45706377.159999996</v>
      </c>
      <c r="K12" s="121">
        <f>SAG!N12</f>
        <v>68695010.379999995</v>
      </c>
    </row>
    <row r="13" spans="2:11" ht="21" customHeight="1" x14ac:dyDescent="0.25">
      <c r="B13" s="116" t="s">
        <v>41</v>
      </c>
      <c r="C13" s="43" t="s">
        <v>71</v>
      </c>
      <c r="D13" s="43"/>
      <c r="E13" s="44">
        <f t="shared" ref="E13:K13" si="2">SUM(E14:E15)</f>
        <v>86671624.100000009</v>
      </c>
      <c r="F13" s="44">
        <f t="shared" si="2"/>
        <v>89271772.823000014</v>
      </c>
      <c r="G13" s="44">
        <f t="shared" si="2"/>
        <v>91949926.007690027</v>
      </c>
      <c r="H13" s="44">
        <f t="shared" si="2"/>
        <v>94708423.787920728</v>
      </c>
      <c r="I13" s="44">
        <f t="shared" si="2"/>
        <v>97549676.501558363</v>
      </c>
      <c r="J13" s="44">
        <f t="shared" si="2"/>
        <v>85517005.49000001</v>
      </c>
      <c r="K13" s="44">
        <f t="shared" si="2"/>
        <v>1727949602.52</v>
      </c>
    </row>
    <row r="14" spans="2:11" ht="75" x14ac:dyDescent="0.25">
      <c r="B14" s="116"/>
      <c r="C14" s="45" t="s">
        <v>52</v>
      </c>
      <c r="D14" s="46">
        <v>11</v>
      </c>
      <c r="E14" s="47">
        <v>16577071.560000001</v>
      </c>
      <c r="F14" s="47">
        <f t="shared" si="1"/>
        <v>17074383.706800003</v>
      </c>
      <c r="G14" s="47">
        <f t="shared" si="1"/>
        <v>17586615.218004003</v>
      </c>
      <c r="H14" s="47">
        <f t="shared" si="1"/>
        <v>18114213.674544122</v>
      </c>
      <c r="I14" s="47">
        <f t="shared" si="1"/>
        <v>18657640.084780447</v>
      </c>
      <c r="J14" s="47">
        <f>STSS!M4</f>
        <v>18289467.57</v>
      </c>
      <c r="K14" s="47">
        <f>STSS!N4</f>
        <v>17127826.120000001</v>
      </c>
    </row>
    <row r="15" spans="2:11" ht="90" x14ac:dyDescent="0.25">
      <c r="B15" s="116"/>
      <c r="C15" s="45" t="s">
        <v>53</v>
      </c>
      <c r="D15" s="46">
        <v>11</v>
      </c>
      <c r="E15" s="47">
        <v>70094552.540000007</v>
      </c>
      <c r="F15" s="47">
        <f t="shared" si="1"/>
        <v>72197389.116200015</v>
      </c>
      <c r="G15" s="47">
        <f t="shared" si="1"/>
        <v>74363310.789686024</v>
      </c>
      <c r="H15" s="47">
        <f t="shared" si="1"/>
        <v>76594210.113376603</v>
      </c>
      <c r="I15" s="47">
        <f t="shared" si="1"/>
        <v>78892036.416777909</v>
      </c>
      <c r="J15" s="47">
        <f>STSS!M5</f>
        <v>67227537.920000002</v>
      </c>
      <c r="K15" s="47">
        <f>STSS!N5</f>
        <v>1710821776.4000001</v>
      </c>
    </row>
    <row r="16" spans="2:11" ht="30" x14ac:dyDescent="0.25">
      <c r="B16" s="116"/>
      <c r="C16" s="48" t="s">
        <v>9</v>
      </c>
      <c r="D16" s="49"/>
      <c r="E16" s="47"/>
      <c r="F16" s="50"/>
      <c r="G16" s="50"/>
      <c r="H16" s="50"/>
      <c r="I16" s="50"/>
      <c r="J16" s="47"/>
      <c r="K16" s="47"/>
    </row>
    <row r="17" spans="2:11" ht="20.25" customHeight="1" x14ac:dyDescent="0.25">
      <c r="B17" s="116"/>
      <c r="C17" s="43" t="s">
        <v>14</v>
      </c>
      <c r="D17" s="49"/>
      <c r="E17" s="44">
        <f>+E18</f>
        <v>7749489.8300000001</v>
      </c>
      <c r="F17" s="44">
        <f>+F18</f>
        <v>7981974.5249000005</v>
      </c>
      <c r="G17" s="44">
        <f>+G18</f>
        <v>8221433.7606470007</v>
      </c>
      <c r="H17" s="44">
        <f>+H18</f>
        <v>8468076.7734664101</v>
      </c>
      <c r="I17" s="44">
        <f>+I18</f>
        <v>8722119.0766704027</v>
      </c>
      <c r="J17" s="44">
        <f>J18</f>
        <v>8291731.0700000003</v>
      </c>
      <c r="K17" s="44">
        <f>K18</f>
        <v>8527571.8399999999</v>
      </c>
    </row>
    <row r="18" spans="2:11" ht="45" x14ac:dyDescent="0.25">
      <c r="B18" s="116"/>
      <c r="C18" s="51" t="s">
        <v>54</v>
      </c>
      <c r="D18" s="49">
        <v>11</v>
      </c>
      <c r="E18" s="47">
        <v>7749489.8300000001</v>
      </c>
      <c r="F18" s="47">
        <f t="shared" ref="F18:I25" si="3">+E18*1.03</f>
        <v>7981974.5249000005</v>
      </c>
      <c r="G18" s="47">
        <f t="shared" si="3"/>
        <v>8221433.7606470007</v>
      </c>
      <c r="H18" s="47">
        <f t="shared" si="3"/>
        <v>8468076.7734664101</v>
      </c>
      <c r="I18" s="47">
        <f t="shared" si="3"/>
        <v>8722119.0766704027</v>
      </c>
      <c r="J18" s="47">
        <f>STSS!M7</f>
        <v>8291731.0700000003</v>
      </c>
      <c r="K18" s="47">
        <f>STSS!N7</f>
        <v>8527571.8399999999</v>
      </c>
    </row>
    <row r="19" spans="2:11" x14ac:dyDescent="0.25">
      <c r="B19" s="116"/>
      <c r="C19" s="43" t="s">
        <v>12</v>
      </c>
      <c r="D19" s="49"/>
      <c r="E19" s="44">
        <f>+E20</f>
        <v>4414010.47</v>
      </c>
      <c r="F19" s="44">
        <f>+F20</f>
        <v>4546430.7840999998</v>
      </c>
      <c r="G19" s="44">
        <f>+G20</f>
        <v>4682823.7076230003</v>
      </c>
      <c r="H19" s="44">
        <f>+H20</f>
        <v>4823308.4188516904</v>
      </c>
      <c r="I19" s="44">
        <f>+I20</f>
        <v>4968007.671417241</v>
      </c>
      <c r="J19" s="44">
        <f>J20</f>
        <v>4784206.09</v>
      </c>
      <c r="K19" s="44">
        <f>K20</f>
        <v>4913570.8</v>
      </c>
    </row>
    <row r="20" spans="2:11" ht="90" x14ac:dyDescent="0.25">
      <c r="B20" s="116"/>
      <c r="C20" s="51" t="s">
        <v>55</v>
      </c>
      <c r="D20" s="49">
        <v>11</v>
      </c>
      <c r="E20" s="47">
        <v>4414010.47</v>
      </c>
      <c r="F20" s="47">
        <f t="shared" si="3"/>
        <v>4546430.7840999998</v>
      </c>
      <c r="G20" s="47">
        <f t="shared" si="3"/>
        <v>4682823.7076230003</v>
      </c>
      <c r="H20" s="47">
        <f t="shared" si="3"/>
        <v>4823308.4188516904</v>
      </c>
      <c r="I20" s="47">
        <f t="shared" si="3"/>
        <v>4968007.671417241</v>
      </c>
      <c r="J20" s="47">
        <f>STSS!M8</f>
        <v>4784206.09</v>
      </c>
      <c r="K20" s="47">
        <f>STSS!N8</f>
        <v>4913570.8</v>
      </c>
    </row>
    <row r="21" spans="2:11" ht="18" customHeight="1" x14ac:dyDescent="0.25">
      <c r="B21" s="116"/>
      <c r="C21" s="43" t="s">
        <v>46</v>
      </c>
      <c r="D21" s="49"/>
      <c r="E21" s="44">
        <f>+E22</f>
        <v>2585356</v>
      </c>
      <c r="F21" s="44">
        <f>+F22</f>
        <v>2662916.6800000002</v>
      </c>
      <c r="G21" s="44">
        <f>+G22</f>
        <v>2742804.1804000004</v>
      </c>
      <c r="H21" s="44">
        <f>+H22</f>
        <v>2825088.3058120003</v>
      </c>
      <c r="I21" s="44">
        <f>+I22</f>
        <v>2909840.9549863604</v>
      </c>
      <c r="J21" s="44">
        <f>J22</f>
        <v>2717806.52</v>
      </c>
      <c r="K21" s="44">
        <f>K22</f>
        <v>3200873.31</v>
      </c>
    </row>
    <row r="22" spans="2:11" ht="21" customHeight="1" x14ac:dyDescent="0.25">
      <c r="B22" s="116"/>
      <c r="C22" s="51" t="s">
        <v>56</v>
      </c>
      <c r="D22" s="49">
        <v>11</v>
      </c>
      <c r="E22" s="47">
        <v>2585356</v>
      </c>
      <c r="F22" s="47">
        <f>+E22*1.03</f>
        <v>2662916.6800000002</v>
      </c>
      <c r="G22" s="47">
        <f>+F22*1.03</f>
        <v>2742804.1804000004</v>
      </c>
      <c r="H22" s="47">
        <f>+G22*1.03</f>
        <v>2825088.3058120003</v>
      </c>
      <c r="I22" s="47">
        <f>+H22*1.03</f>
        <v>2909840.9549863604</v>
      </c>
      <c r="J22" s="47">
        <f>STSS!M9</f>
        <v>2717806.52</v>
      </c>
      <c r="K22" s="47">
        <f>STSS!N9</f>
        <v>3200873.31</v>
      </c>
    </row>
    <row r="23" spans="2:11" ht="81" customHeight="1" x14ac:dyDescent="0.25">
      <c r="B23" s="116" t="s">
        <v>113</v>
      </c>
      <c r="C23" s="52" t="s">
        <v>21</v>
      </c>
      <c r="D23" s="53"/>
      <c r="E23" s="40">
        <f t="shared" ref="E23:K23" si="4">SUM(E24:E25)</f>
        <v>6179495.4699999997</v>
      </c>
      <c r="F23" s="40">
        <f t="shared" si="4"/>
        <v>6364880.3341000006</v>
      </c>
      <c r="G23" s="40">
        <f t="shared" si="4"/>
        <v>6555826.7441230007</v>
      </c>
      <c r="H23" s="40">
        <f t="shared" si="4"/>
        <v>6752501.5464466903</v>
      </c>
      <c r="I23" s="40">
        <f t="shared" si="4"/>
        <v>6955076.5928400923</v>
      </c>
      <c r="J23" s="40">
        <f t="shared" si="4"/>
        <v>6841251.3399999999</v>
      </c>
      <c r="K23" s="40">
        <v>11407125.76</v>
      </c>
    </row>
    <row r="24" spans="2:11" ht="30" x14ac:dyDescent="0.25">
      <c r="B24" s="116"/>
      <c r="C24" s="42" t="s">
        <v>62</v>
      </c>
      <c r="D24" s="54">
        <v>11</v>
      </c>
      <c r="E24" s="41">
        <v>3916852.71</v>
      </c>
      <c r="F24" s="41">
        <f t="shared" si="3"/>
        <v>4034358.2913000002</v>
      </c>
      <c r="G24" s="41">
        <f t="shared" si="3"/>
        <v>4155389.0400390001</v>
      </c>
      <c r="H24" s="41">
        <f t="shared" si="3"/>
        <v>4280050.7112401705</v>
      </c>
      <c r="I24" s="41">
        <f t="shared" si="3"/>
        <v>4408452.2325773761</v>
      </c>
      <c r="J24" s="62">
        <f>SDE!L7</f>
        <v>4411093.0199999996</v>
      </c>
      <c r="K24" s="62">
        <f>SDE!M7</f>
        <v>0</v>
      </c>
    </row>
    <row r="25" spans="2:11" ht="30" x14ac:dyDescent="0.25">
      <c r="B25" s="116"/>
      <c r="C25" s="42" t="s">
        <v>63</v>
      </c>
      <c r="D25" s="54">
        <v>11</v>
      </c>
      <c r="E25" s="41">
        <v>2262642.7599999998</v>
      </c>
      <c r="F25" s="41">
        <f t="shared" si="3"/>
        <v>2330522.0427999999</v>
      </c>
      <c r="G25" s="41">
        <f t="shared" si="3"/>
        <v>2400437.7040840001</v>
      </c>
      <c r="H25" s="41">
        <f t="shared" si="3"/>
        <v>2472450.8352065203</v>
      </c>
      <c r="I25" s="41">
        <f t="shared" si="3"/>
        <v>2546624.3602627157</v>
      </c>
      <c r="J25" s="62">
        <f>SDE!L8</f>
        <v>2430158.3199999998</v>
      </c>
      <c r="K25" s="62">
        <f>SDE!M8</f>
        <v>0</v>
      </c>
    </row>
    <row r="26" spans="2:11" x14ac:dyDescent="0.25">
      <c r="B26" s="9"/>
      <c r="C26" s="9"/>
      <c r="D26" s="9"/>
      <c r="E26" s="9"/>
      <c r="F26" s="9"/>
      <c r="G26" s="9"/>
      <c r="H26" s="9"/>
      <c r="I26" s="9"/>
    </row>
    <row r="27" spans="2:11" ht="20.25" customHeight="1" x14ac:dyDescent="0.4">
      <c r="B27" s="9"/>
      <c r="C27" s="31" t="s">
        <v>18</v>
      </c>
      <c r="D27" s="18"/>
      <c r="E27" s="60">
        <f t="shared" ref="E27:K27" si="5">+E5+E13+E17+E19+E21+E23</f>
        <v>295649919.90000004</v>
      </c>
      <c r="F27" s="32">
        <f t="shared" si="5"/>
        <v>304519417.49700004</v>
      </c>
      <c r="G27" s="32">
        <f t="shared" si="5"/>
        <v>313655000.02191001</v>
      </c>
      <c r="H27" s="32">
        <f t="shared" si="5"/>
        <v>323064650.02256727</v>
      </c>
      <c r="I27" s="32">
        <f t="shared" si="5"/>
        <v>332756589.52324432</v>
      </c>
      <c r="J27" s="32">
        <f t="shared" si="5"/>
        <v>281881509.06999993</v>
      </c>
      <c r="K27" s="101">
        <f t="shared" si="5"/>
        <v>1860058416.0499997</v>
      </c>
    </row>
    <row r="29" spans="2:11" x14ac:dyDescent="0.25">
      <c r="D29" s="18" t="s">
        <v>73</v>
      </c>
      <c r="E29" s="30">
        <f t="shared" ref="E29:K29" si="6">+E27/29</f>
        <v>10194824.824137932</v>
      </c>
      <c r="F29" s="30">
        <f t="shared" si="6"/>
        <v>10500669.568862069</v>
      </c>
      <c r="G29" s="30">
        <f t="shared" si="6"/>
        <v>10815689.655927932</v>
      </c>
      <c r="H29" s="30">
        <f t="shared" si="6"/>
        <v>11140160.345605768</v>
      </c>
      <c r="I29" s="30">
        <f t="shared" si="6"/>
        <v>11474365.155973943</v>
      </c>
      <c r="J29" s="30">
        <f t="shared" si="6"/>
        <v>9720052.0368965492</v>
      </c>
      <c r="K29" s="30">
        <f t="shared" si="6"/>
        <v>64139945.381034471</v>
      </c>
    </row>
    <row r="30" spans="2:11" x14ac:dyDescent="0.25">
      <c r="E30" s="17"/>
    </row>
    <row r="34" spans="3:9" x14ac:dyDescent="0.25">
      <c r="E34" s="56">
        <v>2018</v>
      </c>
      <c r="F34">
        <v>2019</v>
      </c>
      <c r="G34">
        <v>2020</v>
      </c>
      <c r="H34">
        <v>2021</v>
      </c>
      <c r="I34">
        <v>2022</v>
      </c>
    </row>
    <row r="35" spans="3:9" ht="26.25" x14ac:dyDescent="0.4">
      <c r="E35" s="61">
        <f>SUM(E36:E38)</f>
        <v>295649919.90000004</v>
      </c>
      <c r="F35" s="55">
        <f>SUM(F36:F38)</f>
        <v>304519417.49700004</v>
      </c>
      <c r="G35" s="55">
        <f>SUM(G36:G38)</f>
        <v>313655000.02191001</v>
      </c>
      <c r="H35" s="55">
        <f>SUM(H36:H38)</f>
        <v>323064650.02256727</v>
      </c>
      <c r="I35" s="55">
        <f>SUM(I36:I38)</f>
        <v>332756589.52324438</v>
      </c>
    </row>
    <row r="36" spans="3:9" x14ac:dyDescent="0.25">
      <c r="C36" t="s">
        <v>77</v>
      </c>
      <c r="D36" t="s">
        <v>74</v>
      </c>
      <c r="E36" s="62">
        <f>E13+E17+E19+E21</f>
        <v>101420480.40000001</v>
      </c>
      <c r="F36" s="15">
        <f>F13+F17+F19+F21</f>
        <v>104463094.81200002</v>
      </c>
      <c r="G36" s="15">
        <f>G13+G17+G19+G21</f>
        <v>107596987.65636003</v>
      </c>
      <c r="H36" s="15">
        <f>H13+H17+H19+H21</f>
        <v>110824897.28605083</v>
      </c>
      <c r="I36" s="15">
        <f>I13+I17+I19+I21</f>
        <v>114149644.20463237</v>
      </c>
    </row>
    <row r="37" spans="3:9" x14ac:dyDescent="0.25">
      <c r="D37" t="s">
        <v>75</v>
      </c>
      <c r="E37" s="15">
        <f>E5</f>
        <v>188049944.03</v>
      </c>
      <c r="F37" s="15">
        <f>F5</f>
        <v>193691442.35089999</v>
      </c>
      <c r="G37" s="15">
        <f>G5</f>
        <v>199502185.621427</v>
      </c>
      <c r="H37" s="15">
        <f>H5</f>
        <v>205487251.19006979</v>
      </c>
      <c r="I37" s="15">
        <f>I5</f>
        <v>211651868.7257719</v>
      </c>
    </row>
    <row r="38" spans="3:9" x14ac:dyDescent="0.25">
      <c r="D38" t="s">
        <v>76</v>
      </c>
      <c r="E38" s="15">
        <f>E23</f>
        <v>6179495.4699999997</v>
      </c>
      <c r="F38" s="15">
        <f>F23</f>
        <v>6364880.3341000006</v>
      </c>
      <c r="G38" s="15">
        <f>G23</f>
        <v>6555826.7441230007</v>
      </c>
      <c r="H38" s="15">
        <f>H23</f>
        <v>6752501.5464466903</v>
      </c>
      <c r="I38" s="15">
        <f>I23</f>
        <v>6955076.5928400923</v>
      </c>
    </row>
    <row r="42" spans="3:9" x14ac:dyDescent="0.25">
      <c r="F42" s="58">
        <f>E44*1.03</f>
        <v>304505551.74000001</v>
      </c>
      <c r="G42" s="59">
        <f>F42*1.03</f>
        <v>313640718.29220003</v>
      </c>
    </row>
    <row r="43" spans="3:9" x14ac:dyDescent="0.25">
      <c r="E43">
        <v>2018</v>
      </c>
      <c r="F43">
        <v>2019</v>
      </c>
      <c r="G43">
        <v>2020</v>
      </c>
    </row>
    <row r="44" spans="3:9" x14ac:dyDescent="0.25">
      <c r="E44" s="55">
        <f>SUM(E45:E47)</f>
        <v>295636458</v>
      </c>
      <c r="F44" s="55">
        <f>SUM(F45:F47)</f>
        <v>683458427</v>
      </c>
      <c r="G44" s="55">
        <f>SUM(G45:G47)</f>
        <v>1322134816</v>
      </c>
    </row>
    <row r="45" spans="3:9" x14ac:dyDescent="0.25">
      <c r="C45" t="s">
        <v>78</v>
      </c>
      <c r="D45" t="s">
        <v>74</v>
      </c>
      <c r="E45" s="57">
        <f>'[4]Table 1'!$E$23</f>
        <v>101184989</v>
      </c>
      <c r="F45" s="68">
        <f>'[5]Table 1'!$E$23</f>
        <v>100291506</v>
      </c>
      <c r="G45" s="68">
        <f>'[6]Table 1'!$E$26</f>
        <v>758101202</v>
      </c>
    </row>
    <row r="46" spans="3:9" x14ac:dyDescent="0.25">
      <c r="D46" t="s">
        <v>75</v>
      </c>
      <c r="E46" s="57">
        <f>'[7]Table 1'!$E$28</f>
        <v>187773247</v>
      </c>
      <c r="F46" s="68">
        <f>'[8]Table 1'!$E$24</f>
        <v>577107694</v>
      </c>
      <c r="G46" s="68">
        <f>'[9]Table 1'!$E$28</f>
        <v>559752943</v>
      </c>
    </row>
    <row r="47" spans="3:9" x14ac:dyDescent="0.25">
      <c r="D47" t="s">
        <v>76</v>
      </c>
      <c r="E47" s="57">
        <f>'[10]Table 1'!$G$21</f>
        <v>6678222</v>
      </c>
      <c r="F47" s="68">
        <f>'[11]Table 1'!$F$21</f>
        <v>6059227</v>
      </c>
      <c r="G47" s="68">
        <f>'[12]Table 1'!$E$23</f>
        <v>4280671</v>
      </c>
    </row>
    <row r="56" spans="3:11" ht="15.75" thickBot="1" x14ac:dyDescent="0.3"/>
    <row r="57" spans="3:11" x14ac:dyDescent="0.25">
      <c r="C57" t="s">
        <v>104</v>
      </c>
      <c r="D57" s="69" t="s">
        <v>108</v>
      </c>
      <c r="E57" s="83" t="s">
        <v>96</v>
      </c>
      <c r="F57" s="83" t="s">
        <v>97</v>
      </c>
      <c r="G57" s="83" t="s">
        <v>103</v>
      </c>
      <c r="H57" s="83" t="s">
        <v>98</v>
      </c>
      <c r="I57" s="83" t="s">
        <v>99</v>
      </c>
      <c r="J57" s="83" t="s">
        <v>100</v>
      </c>
      <c r="K57" s="84" t="s">
        <v>101</v>
      </c>
    </row>
    <row r="58" spans="3:11" x14ac:dyDescent="0.25">
      <c r="C58">
        <v>140</v>
      </c>
      <c r="D58" s="75" t="s">
        <v>75</v>
      </c>
      <c r="E58" s="70">
        <f>SAG!K13</f>
        <v>188049944.03</v>
      </c>
      <c r="F58" s="71">
        <v>1400318151.3699999</v>
      </c>
      <c r="G58" s="72">
        <f>E58/F58</f>
        <v>0.13429087086104077</v>
      </c>
      <c r="H58" s="70">
        <v>2096517441</v>
      </c>
      <c r="I58" s="70">
        <v>1474792927</v>
      </c>
      <c r="J58" s="73">
        <f>J5</f>
        <v>173729508.56</v>
      </c>
      <c r="K58" s="76">
        <f>K5</f>
        <v>104059671.81999999</v>
      </c>
    </row>
    <row r="59" spans="3:11" x14ac:dyDescent="0.25">
      <c r="C59">
        <v>290</v>
      </c>
      <c r="D59" s="75" t="s">
        <v>102</v>
      </c>
      <c r="E59" s="70">
        <f>SDE!J9</f>
        <v>6179495.4699999997</v>
      </c>
      <c r="F59" s="74">
        <v>560676412.32000005</v>
      </c>
      <c r="G59" s="72">
        <f>E59/F59</f>
        <v>1.1021500698469047E-2</v>
      </c>
      <c r="H59" s="70">
        <v>649475169</v>
      </c>
      <c r="I59" s="70">
        <v>1044229407</v>
      </c>
      <c r="J59" s="73">
        <f>J23</f>
        <v>6841251.3399999999</v>
      </c>
      <c r="K59" s="76">
        <f>K23</f>
        <v>11407125.76</v>
      </c>
    </row>
    <row r="60" spans="3:11" ht="15.75" thickBot="1" x14ac:dyDescent="0.3">
      <c r="C60">
        <v>130</v>
      </c>
      <c r="D60" s="77" t="s">
        <v>74</v>
      </c>
      <c r="E60" s="78">
        <f>STSS!K10</f>
        <v>101420480.40000001</v>
      </c>
      <c r="F60" s="79">
        <v>421219979.73000002</v>
      </c>
      <c r="G60" s="80">
        <f>E60/F60</f>
        <v>0.24077794330888588</v>
      </c>
      <c r="H60" s="78">
        <v>357538238</v>
      </c>
      <c r="I60" s="78">
        <v>2077010486</v>
      </c>
      <c r="J60" s="81">
        <f>J13+J17+J19+J21</f>
        <v>101310749.17</v>
      </c>
      <c r="K60" s="82">
        <f>K13+K17+K19+K21</f>
        <v>1744591618.4699998</v>
      </c>
    </row>
    <row r="63" spans="3:11" x14ac:dyDescent="0.25">
      <c r="G63" s="89" t="s">
        <v>105</v>
      </c>
      <c r="H63" s="90">
        <v>2018</v>
      </c>
      <c r="I63" s="90">
        <v>2019</v>
      </c>
      <c r="J63" s="90">
        <v>2020</v>
      </c>
    </row>
    <row r="64" spans="3:11" ht="45" x14ac:dyDescent="0.25">
      <c r="G64" s="7" t="s">
        <v>109</v>
      </c>
      <c r="H64" s="85">
        <f>F58+F59+F60</f>
        <v>2382214543.4200001</v>
      </c>
      <c r="I64" s="86">
        <f>H58+H59+H60</f>
        <v>3103530848</v>
      </c>
      <c r="J64" s="86">
        <f>I58+I59+I60</f>
        <v>4596032820</v>
      </c>
    </row>
    <row r="65" spans="7:10" ht="60" x14ac:dyDescent="0.25">
      <c r="G65" s="7" t="s">
        <v>110</v>
      </c>
      <c r="H65" s="24">
        <f>E58+E59+E60</f>
        <v>295649919.89999998</v>
      </c>
      <c r="I65" s="87">
        <f>J58+J59+J60</f>
        <v>281881509.06999999</v>
      </c>
      <c r="J65" s="87">
        <f>K58+K59+K60</f>
        <v>1860058416.0499997</v>
      </c>
    </row>
    <row r="66" spans="7:10" x14ac:dyDescent="0.25">
      <c r="G66" s="8" t="s">
        <v>106</v>
      </c>
      <c r="H66" s="8" t="s">
        <v>111</v>
      </c>
      <c r="I66" s="87">
        <f>F42</f>
        <v>304505551.74000001</v>
      </c>
      <c r="J66" s="87">
        <f>G42</f>
        <v>313640718.29220003</v>
      </c>
    </row>
    <row r="67" spans="7:10" x14ac:dyDescent="0.25">
      <c r="G67" s="8" t="s">
        <v>107</v>
      </c>
      <c r="H67" s="8" t="s">
        <v>111</v>
      </c>
      <c r="I67" s="88">
        <f>I65/I66</f>
        <v>0.92570236391184946</v>
      </c>
      <c r="J67" s="88">
        <f>J65/J66</f>
        <v>5.9305386946509167</v>
      </c>
    </row>
  </sheetData>
  <mergeCells count="4">
    <mergeCell ref="B5:B12"/>
    <mergeCell ref="F3:I3"/>
    <mergeCell ref="B23:B25"/>
    <mergeCell ref="B13:B22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SAG</vt:lpstr>
      <vt:lpstr>STSS</vt:lpstr>
      <vt:lpstr>SDE</vt:lpstr>
      <vt:lpstr>Consolidado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vargas</dc:creator>
  <cp:lastModifiedBy>Informatica</cp:lastModifiedBy>
  <dcterms:created xsi:type="dcterms:W3CDTF">2019-04-23T15:58:58Z</dcterms:created>
  <dcterms:modified xsi:type="dcterms:W3CDTF">2021-07-01T22:26:01Z</dcterms:modified>
</cp:coreProperties>
</file>